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mncee.sharepoint.com/teams/ETACodesandStandards/Shared Documents/General/Code Compliance/Resource Development/Energy Code Legend/"/>
    </mc:Choice>
  </mc:AlternateContent>
  <xr:revisionPtr revIDLastSave="56" documentId="6_{51BAB64C-464F-44B8-9C74-FECBF2EA197D}" xr6:coauthVersionLast="47" xr6:coauthVersionMax="47" xr10:uidLastSave="{2659B561-BB4F-47CE-8303-096C3645AB18}"/>
  <bookViews>
    <workbookView xWindow="390" yWindow="390" windowWidth="37650" windowHeight="20085" xr2:uid="{C8E25899-3A3E-4E86-BA1E-9C524ACF911E}"/>
  </bookViews>
  <sheets>
    <sheet name="Input Tab" sheetId="3" r:id="rId1"/>
    <sheet name="Prescriptive" sheetId="1" r:id="rId2"/>
    <sheet name="ECB" sheetId="13" r:id="rId3"/>
    <sheet name="PRM" sheetId="12" r:id="rId4"/>
    <sheet name="Text File - Prescriptive" sheetId="4" r:id="rId5"/>
    <sheet name="Text File - ECB" sheetId="11" r:id="rId6"/>
    <sheet name="Text File - PRM" sheetId="10" r:id="rId7"/>
  </sheets>
  <definedNames>
    <definedName name="_xlnm._FilterDatabase" localSheetId="2" hidden="1">ECB!$D$9:$F$9</definedName>
    <definedName name="_xlnm._FilterDatabase" localSheetId="1" hidden="1">Prescriptive!$D$9:$F$9</definedName>
    <definedName name="_xlnm._FilterDatabase" localSheetId="3" hidden="1">PRM!$D$9:$F$9</definedName>
    <definedName name="_xlnm.Print_Area" localSheetId="2">ECB!$C$4:$O$115</definedName>
    <definedName name="_xlnm.Print_Area" localSheetId="1">Prescriptive!$C$4:$O$90</definedName>
    <definedName name="_xlnm.Print_Area" localSheetId="3">PRM!$C$4:$O$124</definedName>
    <definedName name="tbl_ExDR">'Input Tab'!$H$86:$K$86</definedName>
    <definedName name="tbl_FixedWDWs">'Input Tab'!$C$86:$F$86</definedName>
    <definedName name="tbl_StorefrontWDWs">'Input Tab'!$H$82:$K$85</definedName>
    <definedName name="tbl_UnitWDWs">'Input Tab'!$C$82:$F$85</definedName>
    <definedName name="variable_BBP">'Input Tab'!$C$141</definedName>
    <definedName name="variable_BBREC">'Input Tab'!$C$138</definedName>
    <definedName name="variable_BBUEC">'Input Tab'!$C$137</definedName>
    <definedName name="variable_BECVT">'Input Tab'!$C$33</definedName>
    <definedName name="variable_BECxName">'Input Tab'!$C$39</definedName>
    <definedName name="variable_BPF">'Input Tab'!$C$140</definedName>
    <definedName name="variable_buildingtypePRM">'Input Tab'!$C$139</definedName>
    <definedName name="variable_ClimateZone">'Input Tab'!$C$22</definedName>
    <definedName name="variable_COMCHECK">'Input Tab'!$C$113</definedName>
    <definedName name="variable_COMCHECKPERCENT">'Input Tab'!$C$114</definedName>
    <definedName name="variable_COMCHECKPERCENTperf">'Input Tab'!$L$115</definedName>
    <definedName name="variable_CompliancePathway">'Input Tab'!$C$24</definedName>
    <definedName name="variable_CxManualPages">'Input Tab'!$C$49</definedName>
    <definedName name="variable_CXREQ">'Input Tab'!$C$37</definedName>
    <definedName name="variable_DesignedCost">'Input Tab'!$L$137</definedName>
    <definedName name="variable_DRSHGC">'Input Tab'!$D$84</definedName>
    <definedName name="variable_DRU">'Input Tab'!$C$84</definedName>
    <definedName name="variable_ECBBudget">'Input Tab'!$L$138</definedName>
    <definedName name="variable_ELEVArchSheets">'Input Tab'!$C$106</definedName>
    <definedName name="variable_EnergyFeaturesArchSheets">'Input Tab'!$L$142</definedName>
    <definedName name="variable_EnvelopeBackstop">'Input Tab'!$L$114</definedName>
    <definedName name="variable_EnvelopeCompliancePathway">'Input Tab'!$C$25</definedName>
    <definedName name="variable_ExWallsAGR">'Input Tab'!$D$69</definedName>
    <definedName name="variable_ExWallsAGU">'Input Tab'!$C$69</definedName>
    <definedName name="variable_ExWallsArchSheets">'Input Tab'!$C$61</definedName>
    <definedName name="variable_ExWallsBGR">'Input Tab'!$D$70</definedName>
    <definedName name="variable_ExWallsBGU">'Input Tab'!$C$70</definedName>
    <definedName name="variable_FloorArchSheets">'Input Tab'!$C$62</definedName>
    <definedName name="variable_LCxName">'Input Tab'!$C$41</definedName>
    <definedName name="variable_lightingcontrols">'Input Tab'!$C$50</definedName>
    <definedName name="variable_LIGHTINGVT">'Input Tab'!$C$35</definedName>
    <definedName name="variable_MCxName">'Input Tab'!$C$40</definedName>
    <definedName name="variable_mechanicalcontrols">'Input Tab'!$C$51</definedName>
    <definedName name="variable_MECHVT">'Input Tab'!$C$34</definedName>
    <definedName name="variable_OnsiteEnergy">'Input Tab'!$C$124</definedName>
    <definedName name="variable_OverallWDWRatio">'Input Tab'!$C$103</definedName>
    <definedName name="variable_PCI">'Input Tab'!$C$143</definedName>
    <definedName name="variable_PCIT">'Input Tab'!$C$144</definedName>
    <definedName name="variable_PercentImproveOnSite">'Input Tab'!$L$140</definedName>
    <definedName name="variable_prescriptiveenvelope">'Input Tab'!$L$113</definedName>
    <definedName name="variable_ProposedPerformance">'Input Tab'!$C$142</definedName>
    <definedName name="variable_PurchasedRate1">'Input Tab'!$C$126</definedName>
    <definedName name="variable_PurchasedRate1Unit">'Input Tab'!$D$126</definedName>
    <definedName name="variable_PurchasedRate2">'Input Tab'!$C$127</definedName>
    <definedName name="variable_PurchasedRate2Unit">'Input Tab'!$D$127</definedName>
    <definedName name="variable_PurchasedRate3">'Input Tab'!$C$128</definedName>
    <definedName name="variable_PurchasedRate3Unit">'Input Tab'!$D$128</definedName>
    <definedName name="variable_PurchasedRate4">'Input Tab'!$C$129</definedName>
    <definedName name="variable_PurchasedRate4Unit">'Input Tab'!$D$129</definedName>
    <definedName name="variable_RoofArchSheets">'Input Tab'!$C$63</definedName>
    <definedName name="variable_RoofR">'Input Tab'!$D$68</definedName>
    <definedName name="variable_RoofU">'Input Tab'!$C$68</definedName>
    <definedName name="variable_SCOPE">'Input Tab'!$C$14</definedName>
    <definedName name="variable_SimProg">'Input Tab'!$C$121</definedName>
    <definedName name="variable_SimProgVer">'Input Tab'!$C$122</definedName>
    <definedName name="variable_skylightSHGC">'Input Tab'!$D$85</definedName>
    <definedName name="variable_skylightU">'Input Tab'!$C$85</definedName>
    <definedName name="variable_SlabEdgeDepth">'Input Tab'!$D$74</definedName>
    <definedName name="variable_SlabEdgeR">'Input Tab'!$C$74</definedName>
    <definedName name="variable_TotalBuildingFenestrationArea">'Input Tab'!$C$97</definedName>
    <definedName name="variable_TotalWallArea">'Input Tab'!$C$93</definedName>
    <definedName name="variable_WDWDRArchSheets">'Input Tab'!$C$64</definedName>
    <definedName name="variable_WDWfixedSHGC">'Input Tab'!$D$82</definedName>
    <definedName name="variable_WDWfixedU">'Input Tab'!$C$82</definedName>
    <definedName name="variable_WDWOperableSHGC">'Input Tab'!$D$83</definedName>
    <definedName name="variable_WDWOperableU">'Input Tab'!$C$83</definedName>
    <definedName name="variable_WeatherData">'Input Tab'!$C$123</definedName>
    <definedName name="variable_WholeBuildingAirEx">'Input Tab'!$C$43</definedName>
    <definedName name="variable_WholeBuildingAirMethod">'Input Tab'!$C$44</definedName>
    <definedName name="variable_WholeBuildingAirTester">'Input Tab'!$C$45</definedName>
    <definedName name="variable_wholebuildingdetails">'Input Tab'!$C$52</definedName>
    <definedName name="variable_WWRE">'Input Tab'!$C$99</definedName>
    <definedName name="variable_WWREpercent">'Input Tab'!$D$99</definedName>
    <definedName name="variable_WWRW">'Input Tab'!$C$101</definedName>
    <definedName name="variable_WWRWpercent">'Input Tab'!$D$101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2" i="11" l="1"/>
  <c r="D111" i="13"/>
  <c r="D99" i="3"/>
  <c r="A50" i="11"/>
  <c r="A50" i="10"/>
  <c r="D89" i="13"/>
  <c r="D89" i="12" a="1"/>
  <c r="D89" i="12" s="1"/>
  <c r="F11" i="12"/>
  <c r="F11" i="13"/>
  <c r="A5" i="4"/>
  <c r="A5" i="10"/>
  <c r="A5" i="11"/>
  <c r="F11" i="1"/>
  <c r="C144" i="3"/>
  <c r="C143" i="3"/>
  <c r="C103" i="3"/>
  <c r="D101" i="3"/>
  <c r="A8" i="10"/>
  <c r="C55" i="3" l="1" a="1"/>
  <c r="C55" i="3" s="1"/>
  <c r="A23" i="11"/>
  <c r="A20" i="11"/>
  <c r="A19" i="11"/>
  <c r="A17" i="11"/>
  <c r="A16" i="11"/>
  <c r="A14" i="11"/>
  <c r="A13" i="11"/>
  <c r="A23" i="10"/>
  <c r="A20" i="10"/>
  <c r="A19" i="10"/>
  <c r="A17" i="10"/>
  <c r="A16" i="10"/>
  <c r="A14" i="10"/>
  <c r="A13" i="10"/>
  <c r="A20" i="4"/>
  <c r="A19" i="4"/>
  <c r="A17" i="4"/>
  <c r="A16" i="4"/>
  <c r="A14" i="4"/>
  <c r="A13" i="4"/>
  <c r="D42" i="13"/>
  <c r="D38" i="13"/>
  <c r="D34" i="13"/>
  <c r="D32" i="13"/>
  <c r="D30" i="13"/>
  <c r="D28" i="13"/>
  <c r="D26" i="13"/>
  <c r="D24" i="13"/>
  <c r="D42" i="12"/>
  <c r="D38" i="12"/>
  <c r="D34" i="12"/>
  <c r="D32" i="12"/>
  <c r="D30" i="12"/>
  <c r="D28" i="12"/>
  <c r="D26" i="12"/>
  <c r="D24" i="12"/>
  <c r="D34" i="1"/>
  <c r="D30" i="1"/>
  <c r="D26" i="1"/>
  <c r="C44" i="3"/>
  <c r="D40" i="12" s="1"/>
  <c r="H25" i="3"/>
  <c r="A24" i="10" l="1"/>
  <c r="A24" i="4"/>
  <c r="A24" i="11"/>
  <c r="D36" i="13"/>
  <c r="D40" i="13"/>
  <c r="D36" i="12"/>
  <c r="D40" i="1"/>
  <c r="D55" i="13"/>
  <c r="D53" i="13"/>
  <c r="D49" i="13"/>
  <c r="D55" i="12"/>
  <c r="D53" i="12"/>
  <c r="D49" i="12"/>
  <c r="D49" i="1"/>
  <c r="A56" i="11"/>
  <c r="A56" i="10"/>
  <c r="D100" i="13"/>
  <c r="D102" i="13"/>
  <c r="D100" i="12"/>
  <c r="D102" i="12"/>
  <c r="D104" i="12"/>
  <c r="D55" i="1"/>
  <c r="D53" i="1"/>
  <c r="D38" i="1"/>
  <c r="A57" i="11" l="1"/>
  <c r="A57" i="10"/>
  <c r="D113" i="12" l="1"/>
  <c r="A65" i="10"/>
  <c r="A64" i="10"/>
  <c r="A58" i="10"/>
  <c r="A62" i="10"/>
  <c r="A61" i="10"/>
  <c r="A67" i="10"/>
  <c r="D117" i="12"/>
  <c r="D111" i="12"/>
  <c r="D109" i="12"/>
  <c r="H121" i="12"/>
  <c r="A4" i="4"/>
  <c r="D113" i="13"/>
  <c r="A63" i="11"/>
  <c r="A61" i="11"/>
  <c r="A60" i="11"/>
  <c r="A55" i="11"/>
  <c r="A54" i="11"/>
  <c r="A53" i="11"/>
  <c r="A63" i="10"/>
  <c r="A55" i="10"/>
  <c r="A54" i="10"/>
  <c r="A53" i="10"/>
  <c r="A47" i="11"/>
  <c r="A41" i="11"/>
  <c r="A40" i="11"/>
  <c r="A39" i="11"/>
  <c r="A38" i="11"/>
  <c r="A37" i="11"/>
  <c r="A34" i="11"/>
  <c r="A33" i="11"/>
  <c r="A32" i="11"/>
  <c r="A31" i="11"/>
  <c r="A30" i="11"/>
  <c r="A29" i="11"/>
  <c r="A28" i="11"/>
  <c r="A11" i="11"/>
  <c r="A10" i="11"/>
  <c r="A9" i="11"/>
  <c r="A8" i="11"/>
  <c r="A4" i="11"/>
  <c r="A47" i="10"/>
  <c r="A41" i="10"/>
  <c r="A40" i="10"/>
  <c r="A39" i="10"/>
  <c r="A38" i="10"/>
  <c r="A37" i="10"/>
  <c r="A34" i="10"/>
  <c r="A33" i="10"/>
  <c r="A32" i="10"/>
  <c r="A31" i="10"/>
  <c r="A30" i="10"/>
  <c r="A29" i="10"/>
  <c r="A28" i="10"/>
  <c r="A11" i="10"/>
  <c r="A10" i="10"/>
  <c r="A9" i="10"/>
  <c r="A4" i="10"/>
  <c r="A51" i="4"/>
  <c r="A50" i="4"/>
  <c r="A47" i="4"/>
  <c r="A41" i="4"/>
  <c r="A40" i="4"/>
  <c r="A39" i="4"/>
  <c r="A38" i="4"/>
  <c r="A37" i="4"/>
  <c r="A34" i="4"/>
  <c r="A33" i="4"/>
  <c r="A32" i="4"/>
  <c r="A31" i="4"/>
  <c r="A30" i="4"/>
  <c r="A29" i="4"/>
  <c r="A28" i="4"/>
  <c r="A23" i="4"/>
  <c r="A10" i="4"/>
  <c r="A9" i="4"/>
  <c r="A8" i="4"/>
  <c r="A11" i="4"/>
  <c r="D107" i="13"/>
  <c r="D59" i="1"/>
  <c r="D74" i="13"/>
  <c r="D72" i="13"/>
  <c r="D70" i="13"/>
  <c r="D68" i="13"/>
  <c r="D66" i="13"/>
  <c r="D74" i="12"/>
  <c r="D72" i="12"/>
  <c r="D70" i="12"/>
  <c r="D68" i="12"/>
  <c r="D66" i="12"/>
  <c r="D72" i="1"/>
  <c r="D70" i="1"/>
  <c r="D68" i="1"/>
  <c r="D66" i="1"/>
  <c r="D61" i="13"/>
  <c r="D59" i="13"/>
  <c r="D57" i="13"/>
  <c r="D51" i="13"/>
  <c r="D61" i="12"/>
  <c r="D59" i="12"/>
  <c r="D57" i="12"/>
  <c r="D51" i="12"/>
  <c r="D89" i="1"/>
  <c r="D109" i="13"/>
  <c r="D98" i="13"/>
  <c r="D96" i="13"/>
  <c r="D94" i="13"/>
  <c r="D83" i="13"/>
  <c r="J22" i="13"/>
  <c r="J20" i="13"/>
  <c r="J18" i="13"/>
  <c r="J16" i="13"/>
  <c r="F9" i="13"/>
  <c r="D119" i="12"/>
  <c r="D115" i="12"/>
  <c r="D98" i="12"/>
  <c r="D96" i="12"/>
  <c r="D94" i="12"/>
  <c r="D83" i="12"/>
  <c r="J22" i="12"/>
  <c r="J20" i="12"/>
  <c r="J18" i="12"/>
  <c r="J16" i="12"/>
  <c r="F9" i="12"/>
  <c r="J89" i="1"/>
  <c r="D83" i="1"/>
  <c r="D51" i="1"/>
  <c r="D57" i="1"/>
  <c r="D42" i="1"/>
  <c r="D24" i="1"/>
  <c r="D36" i="1"/>
  <c r="J22" i="1"/>
  <c r="J20" i="1"/>
  <c r="D32" i="1"/>
  <c r="D28" i="1"/>
  <c r="J18" i="1"/>
  <c r="J16" i="1"/>
  <c r="H77" i="12"/>
  <c r="K81" i="1"/>
  <c r="K79" i="1"/>
  <c r="D123" i="12" l="1"/>
  <c r="A44" i="10"/>
  <c r="A46" i="11"/>
  <c r="A66" i="10"/>
  <c r="A44" i="4"/>
  <c r="A45" i="4"/>
  <c r="A46" i="4"/>
  <c r="A46" i="10"/>
  <c r="A44" i="11"/>
  <c r="A45" i="10"/>
  <c r="A45" i="11"/>
  <c r="K79" i="13"/>
  <c r="H77" i="13"/>
  <c r="K81" i="13"/>
  <c r="H77" i="1"/>
  <c r="K79" i="12"/>
  <c r="K81" i="12"/>
  <c r="D74" i="1" l="1"/>
  <c r="D61" i="1"/>
  <c r="F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<sst xmlns="http://schemas.openxmlformats.org/spreadsheetml/2006/main" count="326" uniqueCount="217">
  <si>
    <t xml:space="preserve">        </t>
  </si>
  <si>
    <t xml:space="preserve">APPLICABLE CODE: </t>
  </si>
  <si>
    <t>2024 MINNESOTA COMMERCIAL ENERGY CODE</t>
  </si>
  <si>
    <t>CLIMATE ZONE:</t>
  </si>
  <si>
    <t>VERIFICATION AND TESTING, COMMISSIONING PROVIDERS:</t>
  </si>
  <si>
    <t>FENESTRATION</t>
  </si>
  <si>
    <t>VERIFY THAT THE VALUES ABOVE MATCH VALUES IN COMCHECK REPORT WHERE APPLICABLE</t>
  </si>
  <si>
    <t xml:space="preserve">Resources: </t>
  </si>
  <si>
    <t>2024 Minnesota Commercial Energy Code Language</t>
  </si>
  <si>
    <t>Quick Reference Guide</t>
  </si>
  <si>
    <t>PERFORMANCE RATING METHOD DOCUMENTATION</t>
  </si>
  <si>
    <t>RESULTS OF ENERGY ANALYSIS</t>
  </si>
  <si>
    <t>PERFORMANCE COST INDEX (PCI):</t>
  </si>
  <si>
    <t>SEE G1.3.2 FOR ALL REQUIRED APPLICATION DOCUMENTATION TO BE INCLUDED IN PERMIT SUBMITTAL</t>
  </si>
  <si>
    <t>See Normative Index G For Detailed Requirements</t>
  </si>
  <si>
    <t>ENERGY COST BUDGET METHOD DOCUMENTATION</t>
  </si>
  <si>
    <t>SEE SECTION 11.7.2 FOR ALL REQUIRED APPLICATION DOCUMENTATION TO BE INCLUDED IN PERMIT SUBMITTAL</t>
  </si>
  <si>
    <t>See Section 11 for Detailed Requirements</t>
  </si>
  <si>
    <t>Instructions:</t>
  </si>
  <si>
    <t>Code Summary Items</t>
  </si>
  <si>
    <t>Climate Zone:</t>
  </si>
  <si>
    <t>Energy Code Compliance Pathway:</t>
  </si>
  <si>
    <t>Envelope Components</t>
  </si>
  <si>
    <t>APPLICABLE CODE: 2024 MINNESOTA COMMERCIAL ENERGY CODE</t>
  </si>
  <si>
    <t>SELECT ONE</t>
  </si>
  <si>
    <t>Envelope Compliance Pathway:</t>
  </si>
  <si>
    <t/>
  </si>
  <si>
    <t>Mechanical Commissioning Agent:</t>
  </si>
  <si>
    <t>Lighting Commissioning Agent:</t>
  </si>
  <si>
    <t>1)</t>
  </si>
  <si>
    <t>2)</t>
  </si>
  <si>
    <t>3)</t>
  </si>
  <si>
    <t>BUILDING ENVELOPE COMPONENTS</t>
  </si>
  <si>
    <t>COMcheck Report Passed:</t>
  </si>
  <si>
    <t>Fixed Windows</t>
  </si>
  <si>
    <t>Fenestration</t>
  </si>
  <si>
    <t>R-Value</t>
  </si>
  <si>
    <t>ENTER %</t>
  </si>
  <si>
    <t>VERIFICATION &amp; TESTING PROVIDER(S):</t>
  </si>
  <si>
    <t>Verification and Testing, Commissioning Providers</t>
  </si>
  <si>
    <t>Simulation Program Used:</t>
  </si>
  <si>
    <t>Version Of Simulation Program:</t>
  </si>
  <si>
    <t xml:space="preserve">Weather Data Location: </t>
  </si>
  <si>
    <t>Purchased Energy Rate(s):</t>
  </si>
  <si>
    <t>Baseline Building Performance Factor (BPF):</t>
  </si>
  <si>
    <t>Performance Cost Index (PCI):</t>
  </si>
  <si>
    <r>
      <t>Performance Cost Index Target (PCI</t>
    </r>
    <r>
      <rPr>
        <i/>
        <sz val="11"/>
        <color theme="1"/>
        <rFont val="Arial Narrow"/>
        <family val="2"/>
      </rPr>
      <t>t</t>
    </r>
    <r>
      <rPr>
        <sz val="11"/>
        <color theme="1"/>
        <rFont val="Arial Narrow"/>
        <family val="2"/>
      </rPr>
      <t>):</t>
    </r>
  </si>
  <si>
    <t>Energy Cost Budget Method Projects</t>
  </si>
  <si>
    <t>Results of Energy Analysis</t>
  </si>
  <si>
    <t>ADD SHEET(S) HERE</t>
  </si>
  <si>
    <t>"</t>
  </si>
  <si>
    <t>Is Commissioning Required?</t>
  </si>
  <si>
    <t>Operable Windows (Including Sliding Doors)</t>
  </si>
  <si>
    <t>Window Area</t>
  </si>
  <si>
    <t>Fenestration Orientation &amp; Areas</t>
  </si>
  <si>
    <t>Overall Window to Wall Ratio</t>
  </si>
  <si>
    <t>Building Type Selected:</t>
  </si>
  <si>
    <t>Proposed Building Performance ($):</t>
  </si>
  <si>
    <t>Baseline Building Unregulated Energy Cost (BBUEC) ($):</t>
  </si>
  <si>
    <t>Baseline Building Regulated Energy Cost (BBREC) ($):</t>
  </si>
  <si>
    <t>Method for meeting Air Leakage Requirements:</t>
  </si>
  <si>
    <t>All Performance Path Projects</t>
  </si>
  <si>
    <t>Amount of On-Site Renewable Energy Claimed:</t>
  </si>
  <si>
    <t>Performance Rating Method Projects</t>
  </si>
  <si>
    <t>Does the project scope fall under the provisions
 of the 2024 MN Commercial Energy Code?</t>
  </si>
  <si>
    <t>Total Building Fenestration Area (sf)</t>
  </si>
  <si>
    <t>Mechanical V&amp;T Provider:</t>
  </si>
  <si>
    <t xml:space="preserve">  Total building window-to-wall ratio equal to or lower than the required values:</t>
  </si>
  <si>
    <t xml:space="preserve">  Total Building WWR: ≤ 40%   Total Skylight Ratio: ≤ 3%</t>
  </si>
  <si>
    <t>For Building Elevation Sheets Showing Shading</t>
  </si>
  <si>
    <t xml:space="preserve">and Calculations See Architectural Sheets: </t>
  </si>
  <si>
    <t>Total Wall Area (sf):</t>
  </si>
  <si>
    <r>
      <rPr>
        <b/>
        <sz val="11"/>
        <color theme="1"/>
        <rFont val="Arial Narrow"/>
        <family val="2"/>
      </rPr>
      <t xml:space="preserve">East </t>
    </r>
    <r>
      <rPr>
        <sz val="11"/>
        <color theme="1"/>
        <rFont val="Arial Narrow"/>
        <family val="2"/>
      </rPr>
      <t>Oriented Vertical Fenestration Area (sf):</t>
    </r>
  </si>
  <si>
    <r>
      <rPr>
        <b/>
        <sz val="11"/>
        <color theme="1"/>
        <rFont val="Arial Narrow"/>
        <family val="2"/>
      </rPr>
      <t xml:space="preserve">West </t>
    </r>
    <r>
      <rPr>
        <sz val="11"/>
        <color theme="1"/>
        <rFont val="Arial Narrow"/>
        <family val="2"/>
      </rPr>
      <t>Oriented Vertical Fenestration Area (sf):</t>
    </r>
  </si>
  <si>
    <t xml:space="preserve">  East Window %: ≤ 25%</t>
  </si>
  <si>
    <t xml:space="preserve">  West Window %: ≤ 25%</t>
  </si>
  <si>
    <t>Depth</t>
  </si>
  <si>
    <t>Slab Edge Insulation:</t>
  </si>
  <si>
    <t>Min R-Value</t>
  </si>
  <si>
    <t>Max U-Factor</t>
  </si>
  <si>
    <t>Exterior Walls Above Grade:</t>
  </si>
  <si>
    <t>Exterior Walls Below Grade:</t>
  </si>
  <si>
    <t>Skylights</t>
  </si>
  <si>
    <t>Entrance Door</t>
  </si>
  <si>
    <t>Opaque Elements</t>
  </si>
  <si>
    <t>COMcheck Report % Compared to Code:</t>
  </si>
  <si>
    <t xml:space="preserve">  Total gross wall area (above &amp; below grade walls)</t>
  </si>
  <si>
    <t>Roofs:</t>
  </si>
  <si>
    <t>Performance Path Projects following Envelope Trade-Off</t>
  </si>
  <si>
    <t xml:space="preserve">Architectural Sheet(s) listing energy-related features:   </t>
  </si>
  <si>
    <t xml:space="preserve">% Improvement in cost beyond budget building:   </t>
  </si>
  <si>
    <t xml:space="preserve">Energy Cost Budget ($) For Budget Building Design:   </t>
  </si>
  <si>
    <t xml:space="preserve">Designed Energy Cost ($) For Proposed Design:   </t>
  </si>
  <si>
    <t xml:space="preserve">  (Including No More Than 5% Of On-Site Renewables)</t>
  </si>
  <si>
    <t>See Section 11.7.2 For All Required Application Documentation To Be Included In Permit Submittal</t>
  </si>
  <si>
    <t>ADD SHEET NUMBERS(S) HERE</t>
  </si>
  <si>
    <t>Enter Factor</t>
  </si>
  <si>
    <t>Enter Value</t>
  </si>
  <si>
    <t>Window to Wall Ratio</t>
  </si>
  <si>
    <t>Prescriptive Projects following Envelope Trade-Off</t>
  </si>
  <si>
    <t>4)</t>
  </si>
  <si>
    <t>OPAQUE ELEMENTS</t>
  </si>
  <si>
    <t>Max SHGC</t>
  </si>
  <si>
    <t>OVERALL WINDOW TO WALL RATIO:</t>
  </si>
  <si>
    <t>EAST ORIENTED WINDOW-TO-WALL RATIO:</t>
  </si>
  <si>
    <t>WEST ORIENTED WINDOW-TO-WALL RATIO:</t>
  </si>
  <si>
    <t>Enter SHGC</t>
  </si>
  <si>
    <t>PERFORMANCE PATH PROJECTS FOLLOWING ENVELOPE TRADE-OFF:</t>
  </si>
  <si>
    <t>PRESCRIPTIVE PATH PROJECTS FOLLOWING ENVELOPE TRADE-OFF:</t>
  </si>
  <si>
    <t>ENERGY CODE SUMMARY - PRESRIPTIVE</t>
  </si>
  <si>
    <t>See Table 4.2.1.1 to confirm appropriate Building Performance Factor (BPF) was used</t>
  </si>
  <si>
    <t>Baseline Building Performance (BBP) ($):</t>
  </si>
  <si>
    <t xml:space="preserve">  Select the applicable Climate Zone for the project (6A or 7)</t>
  </si>
  <si>
    <t>www.BuildUpMN.org</t>
  </si>
  <si>
    <t>Lighting V&amp;T Provider:</t>
  </si>
  <si>
    <t>Is an exception being used for Air Leakage Requirements?</t>
  </si>
  <si>
    <t xml:space="preserve">          Energy Code Legend Template</t>
  </si>
  <si>
    <t xml:space="preserve">   Note: Exception 2 is not a viable option at the time of permitting.</t>
  </si>
  <si>
    <t xml:space="preserve">          2024 Minnesota Commercial Energy Code: Climate Zones 6A &amp; 7</t>
  </si>
  <si>
    <t>Please complete items listed below by either selecting from the options provided in the drop down box or by entering your project specific information.</t>
  </si>
  <si>
    <t>ENTER SF</t>
  </si>
  <si>
    <t>If NO, then the project does not need to comply with the requirements of the 2024 MN Commercial Energy Code</t>
  </si>
  <si>
    <t xml:space="preserve">  add all applicable rates</t>
  </si>
  <si>
    <t xml:space="preserve">  select appropriate units</t>
  </si>
  <si>
    <t>This resource was developed by BuildUp MN, a statewide program delivering tools, training, and support to simplify energy code compliance.
Contact info@buildupmn.org with questions or comments.</t>
  </si>
  <si>
    <t>Air Leakage Testing or Verification Provider:</t>
  </si>
  <si>
    <t>Building Envelope V&amp;T Provider:</t>
  </si>
  <si>
    <t>Building Envelope Commissioning Agent:</t>
  </si>
  <si>
    <r>
      <t xml:space="preserve">For additional resources on the MN Commercial Energy Code, visit </t>
    </r>
    <r>
      <rPr>
        <b/>
        <u/>
        <sz val="12.5"/>
        <color rgb="FF3C7D22"/>
        <rFont val="Segoe UI"/>
        <family val="2"/>
      </rPr>
      <t>www.BuildUpMN.org</t>
    </r>
  </si>
  <si>
    <r>
      <t xml:space="preserve">For additional resources on the MN Commercial Energy Code, visit </t>
    </r>
    <r>
      <rPr>
        <b/>
        <i/>
        <u/>
        <sz val="12"/>
        <color rgb="FF3C7D22"/>
        <rFont val="Segoe UI"/>
        <family val="2"/>
      </rPr>
      <t>www.BuildUpMN.org</t>
    </r>
    <r>
      <rPr>
        <b/>
        <i/>
        <sz val="12"/>
        <color rgb="FF3C7D22"/>
        <rFont val="Segoe UI"/>
        <family val="2"/>
      </rPr>
      <t>.</t>
    </r>
  </si>
  <si>
    <t>**START ON INPUT TAB**
IF PERFORMANCE PATH PROJECT, NAVIGATE TO APPLICABLE TAB BELOW</t>
  </si>
  <si>
    <t>**START ON INPUT TAB**
IF PRESCRIPTIVE OR ECB PATH PROJECT, NAVIGATE TO APPLICABLE TAB BELOW</t>
  </si>
  <si>
    <t>**START ON INPUT TAB**
IF PRESCRIPTIVE OR PRM PATH PROJECT, NAVIGATE TO APPLICABLE TAB BELOW</t>
  </si>
  <si>
    <t>This resource was developed by BuildUp MN, a statewide program through the Minnesota Advanced Energy Codes Partnership and Efficient Technology Accelerator.
Minnesota's Efficient Technology Accelerator is a partnership funded by the state’s participating investor-owned utilities (IOUs) and consumer owned utilities (COUs),
 administered by the Minnesota Department of Commerce, Division of Energy Resources (DER), and implemented by Center for Energy and Environment (CEE).</t>
  </si>
  <si>
    <t>Note: U-Factors are based on the entire assembly, not just center-of-glass</t>
  </si>
  <si>
    <t>PRM see Section G1.2.1.c.2</t>
  </si>
  <si>
    <t xml:space="preserve">ECB see Section 11.2.d.2 </t>
  </si>
  <si>
    <r>
      <t xml:space="preserve">Once the information has been entered in the yellow boxes below, the tables in the corresponding tabs will be populated and ready for your use in your design documents.
Print areas are set. Export the selected tab (Prescriptive, PRM, or ECB) to PDF via </t>
    </r>
    <r>
      <rPr>
        <b/>
        <sz val="13"/>
        <color rgb="FFFF0000"/>
        <rFont val="Segoe UI"/>
        <family val="2"/>
      </rPr>
      <t>File → Print → Save as PDF</t>
    </r>
    <r>
      <rPr>
        <sz val="13"/>
        <color rgb="FFFF0000"/>
        <rFont val="Segoe UI"/>
        <family val="2"/>
      </rPr>
      <t>, then add to the project's code sheet(s).</t>
    </r>
  </si>
  <si>
    <r>
      <rPr>
        <b/>
        <sz val="13"/>
        <color theme="0" tint="-0.499984740745262"/>
        <rFont val="Segoe UI"/>
        <family val="2"/>
      </rPr>
      <t>Gray</t>
    </r>
    <r>
      <rPr>
        <sz val="13"/>
        <color rgb="FFFF0000"/>
        <rFont val="Segoe UI"/>
        <family val="2"/>
      </rPr>
      <t xml:space="preserve"> boxes contain formulas and should not be edited. </t>
    </r>
    <r>
      <rPr>
        <b/>
        <sz val="13"/>
        <color rgb="FF163F68"/>
        <rFont val="Segoe UI"/>
        <family val="2"/>
      </rPr>
      <t>Blue</t>
    </r>
    <r>
      <rPr>
        <sz val="13"/>
        <color rgb="FFFF0000"/>
        <rFont val="Segoe UI"/>
        <family val="2"/>
      </rPr>
      <t xml:space="preserve"> boxes are not applicable to your project based on previous inputs.</t>
    </r>
  </si>
  <si>
    <r>
      <t xml:space="preserve">This resource is intended as a starting point for an energy code legend and summarizes several key energy code measures. It is </t>
    </r>
    <r>
      <rPr>
        <u/>
        <sz val="13"/>
        <color rgb="FFFF0000"/>
        <rFont val="Segoe UI"/>
        <family val="2"/>
      </rPr>
      <t>not</t>
    </r>
    <r>
      <rPr>
        <sz val="13"/>
        <color rgb="FFFF0000"/>
        <rFont val="Segoe UI"/>
        <family val="2"/>
      </rPr>
      <t xml:space="preserve"> a comprehensive list of all applicable requirements. Output tabs are editable, and non-applicable items can be hidden. The AHJ may request additional information beyond what is captured in this format.</t>
    </r>
  </si>
  <si>
    <t>If you prefer to copy the text only and bring it directly into a Revit legend file, you may do so by using the Text File tabs.</t>
  </si>
  <si>
    <t>Section 5.5.4.5 Fenestration Orientation</t>
  </si>
  <si>
    <t>Tables 5.5-6, 5.5-7 Building Envelope Requirements</t>
  </si>
  <si>
    <t>Section 5.5.4.3 Fenestration U-Factor</t>
  </si>
  <si>
    <t>Section 5.5.4.4 Fenestration Solar Heat Gain Coefficient (SHGC)</t>
  </si>
  <si>
    <t>Section 4.2.1 Compliance Paths</t>
  </si>
  <si>
    <t>Section 5.1.4 Climate</t>
  </si>
  <si>
    <t>Section 5.9.1.2</t>
  </si>
  <si>
    <r>
      <rPr>
        <i/>
        <sz val="11"/>
        <color theme="9" tint="-0.249977111117893"/>
        <rFont val="Arial Narrow"/>
        <family val="2"/>
      </rPr>
      <t xml:space="preserve">  </t>
    </r>
    <r>
      <rPr>
        <i/>
        <u/>
        <sz val="11"/>
        <color theme="9" tint="-0.249977111117893"/>
        <rFont val="Arial Narrow"/>
        <family val="2"/>
      </rPr>
      <t>Section 2.2 Scope</t>
    </r>
  </si>
  <si>
    <t>Section 4.2.5.1 Building Systems Verification and Testing Requirements</t>
  </si>
  <si>
    <t>Section 4.2.5.2  Building Commissioning Requirements</t>
  </si>
  <si>
    <t>Select the Energy Code Compliance Pathway for the project</t>
  </si>
  <si>
    <t>Does the performance project meet all prescriptive envelope requirements?</t>
  </si>
  <si>
    <t>If not, does the project meet the minimum envelope performance requirements?</t>
  </si>
  <si>
    <r>
      <rPr>
        <i/>
        <sz val="11"/>
        <color rgb="FF3C7D22"/>
        <rFont val="Arial Narrow"/>
        <family val="2"/>
      </rPr>
      <t xml:space="preserve">  </t>
    </r>
    <r>
      <rPr>
        <i/>
        <u/>
        <sz val="11"/>
        <color rgb="FF3C7D22"/>
        <rFont val="Arial Narrow"/>
        <family val="2"/>
      </rPr>
      <t xml:space="preserve">ECB see Section 11.2.d.2 </t>
    </r>
  </si>
  <si>
    <r>
      <rPr>
        <i/>
        <sz val="11"/>
        <color theme="9" tint="-0.249977111117893"/>
        <rFont val="Arial Narrow"/>
        <family val="2"/>
      </rPr>
      <t xml:space="preserve">  </t>
    </r>
    <r>
      <rPr>
        <i/>
        <u/>
        <sz val="11"/>
        <color theme="9" tint="-0.249977111117893"/>
        <rFont val="Arial Narrow"/>
        <family val="2"/>
      </rPr>
      <t>Section 5.9.1 Verification and Testing</t>
    </r>
  </si>
  <si>
    <r>
      <rPr>
        <i/>
        <sz val="11"/>
        <color theme="9" tint="-0.249977111117893"/>
        <rFont val="Arial Narrow"/>
        <family val="2"/>
      </rPr>
      <t xml:space="preserve">  </t>
    </r>
    <r>
      <rPr>
        <i/>
        <u/>
        <sz val="11"/>
        <color theme="9" tint="-0.249977111117893"/>
        <rFont val="Arial Narrow"/>
        <family val="2"/>
      </rPr>
      <t>Section 6.9.1 Verification and Testing</t>
    </r>
  </si>
  <si>
    <r>
      <rPr>
        <i/>
        <sz val="11"/>
        <color theme="9" tint="-0.249977111117893"/>
        <rFont val="Arial Narrow"/>
        <family val="2"/>
      </rPr>
      <t xml:space="preserve">  </t>
    </r>
    <r>
      <rPr>
        <i/>
        <u/>
        <sz val="11"/>
        <color theme="9" tint="-0.249977111117893"/>
        <rFont val="Arial Narrow"/>
        <family val="2"/>
      </rPr>
      <t>Section 9.9.1 Verification and Testing</t>
    </r>
  </si>
  <si>
    <r>
      <rPr>
        <i/>
        <sz val="11"/>
        <color theme="9" tint="-0.249977111117893"/>
        <rFont val="Arial Narrow"/>
        <family val="2"/>
      </rPr>
      <t xml:space="preserve">  </t>
    </r>
    <r>
      <rPr>
        <i/>
        <u/>
        <sz val="11"/>
        <color theme="9" tint="-0.249977111117893"/>
        <rFont val="Arial Narrow"/>
        <family val="2"/>
      </rPr>
      <t>Exceptions to 4.2.5.2</t>
    </r>
  </si>
  <si>
    <r>
      <rPr>
        <i/>
        <sz val="11"/>
        <color theme="9" tint="-0.249977111117893"/>
        <rFont val="Arial Narrow"/>
        <family val="2"/>
      </rPr>
      <t xml:space="preserve">  </t>
    </r>
    <r>
      <rPr>
        <i/>
        <u/>
        <sz val="11"/>
        <color theme="9" tint="-0.249977111117893"/>
        <rFont val="Arial Narrow"/>
        <family val="2"/>
      </rPr>
      <t>Section 5.9.2 Commissioning</t>
    </r>
  </si>
  <si>
    <r>
      <rPr>
        <i/>
        <sz val="11"/>
        <color theme="9" tint="-0.249977111117893"/>
        <rFont val="Arial Narrow"/>
        <family val="2"/>
      </rPr>
      <t xml:space="preserve">  </t>
    </r>
    <r>
      <rPr>
        <i/>
        <u/>
        <sz val="11"/>
        <color theme="9" tint="-0.249977111117893"/>
        <rFont val="Arial Narrow"/>
        <family val="2"/>
      </rPr>
      <t>Section 6.9.2 Commissioning</t>
    </r>
  </si>
  <si>
    <r>
      <rPr>
        <i/>
        <sz val="11"/>
        <color theme="9" tint="-0.249977111117893"/>
        <rFont val="Arial Narrow"/>
        <family val="2"/>
      </rPr>
      <t xml:space="preserve">  </t>
    </r>
    <r>
      <rPr>
        <i/>
        <u/>
        <sz val="11"/>
        <color theme="9" tint="-0.249977111117893"/>
        <rFont val="Arial Narrow"/>
        <family val="2"/>
      </rPr>
      <t>Section 9.9.2 Commissioning</t>
    </r>
  </si>
  <si>
    <r>
      <rPr>
        <i/>
        <sz val="11"/>
        <color theme="9" tint="-0.249977111117893"/>
        <rFont val="Arial Narrow"/>
        <family val="2"/>
      </rPr>
      <t xml:space="preserve">  </t>
    </r>
    <r>
      <rPr>
        <i/>
        <u/>
        <sz val="11"/>
        <color theme="9" tint="-0.249977111117893"/>
        <rFont val="Arial Narrow"/>
        <family val="2"/>
      </rPr>
      <t>Exceptions to 5.4.3.1.1</t>
    </r>
  </si>
  <si>
    <r>
      <rPr>
        <i/>
        <sz val="11"/>
        <color theme="9" tint="-0.249977111117893"/>
        <rFont val="Arial Narrow"/>
        <family val="2"/>
      </rPr>
      <t xml:space="preserve">  </t>
    </r>
    <r>
      <rPr>
        <i/>
        <u/>
        <sz val="11"/>
        <color theme="9" tint="-0.249977111117893"/>
        <rFont val="Arial Narrow"/>
        <family val="2"/>
      </rPr>
      <t>Section 5.4.3.1.1 Whole Building Air Leakage</t>
    </r>
  </si>
  <si>
    <t xml:space="preserve">   Enter project-specific values</t>
  </si>
  <si>
    <t>Table A6.3.1-1</t>
  </si>
  <si>
    <t>WINDOW TO WALL RATIOS</t>
  </si>
  <si>
    <t>Note: Ensure that contact information for Verification &amp; Testing providers and Commissioning providers (where required) are reflected on CDs with other project team information</t>
  </si>
  <si>
    <t>Note: Provide a copy of the summary report and full simulation report in permit submittal to AHJ</t>
  </si>
  <si>
    <t xml:space="preserve">  Enter mechanical specification section(s)</t>
  </si>
  <si>
    <t xml:space="preserve">  Enter lighting specification section(s)</t>
  </si>
  <si>
    <t xml:space="preserve">  (Note: Max U-Factor and Min R-Values must meet code requirements)</t>
  </si>
  <si>
    <t xml:space="preserve"> Enter project-specific Max U-Factor and Min R-Value; not all roof assemblies need to be documented here</t>
  </si>
  <si>
    <r>
      <t xml:space="preserve">This resource was developed by BuildUp MN, a statewide program 
delivering tools, training, and support to simplify energy code compliance.
Contact </t>
    </r>
    <r>
      <rPr>
        <u/>
        <sz val="11"/>
        <color rgb="FF163F68"/>
        <rFont val="Segoe UI"/>
        <family val="2"/>
      </rPr>
      <t>info@buildupmn.org</t>
    </r>
    <r>
      <rPr>
        <sz val="11"/>
        <color rgb="FF163F68"/>
        <rFont val="Segoe UI"/>
        <family val="2"/>
      </rPr>
      <t xml:space="preserve"> with questions or comments.</t>
    </r>
  </si>
  <si>
    <t xml:space="preserve">Section 4.2.5.1.1 </t>
  </si>
  <si>
    <t>Appendix G/PRM see Section G1.2.1.c.2</t>
  </si>
  <si>
    <t>See Section 4.2.5.1.1 for a list of all required information on building permit application</t>
  </si>
  <si>
    <r>
      <rPr>
        <i/>
        <sz val="11"/>
        <color theme="9" tint="-0.249977111117893"/>
        <rFont val="Arial Narrow"/>
        <family val="2"/>
      </rPr>
      <t xml:space="preserve">  </t>
    </r>
    <r>
      <rPr>
        <i/>
        <u/>
        <sz val="11"/>
        <color theme="9" tint="-0.249977111117893"/>
        <rFont val="Arial Narrow"/>
        <family val="2"/>
      </rPr>
      <t>Informative Appendix H</t>
    </r>
  </si>
  <si>
    <t>Full Cx Scope details:</t>
  </si>
  <si>
    <t>Lighting Control details:</t>
  </si>
  <si>
    <t>Mechanical Control details:</t>
  </si>
  <si>
    <t>Whole Building Air Leakage Testing or 
Air Barrier Verification Program details:</t>
  </si>
  <si>
    <t xml:space="preserve">  Enter specification section(s)</t>
  </si>
  <si>
    <t>Note: If not using Exception 3, method shall be pressurization testing per</t>
  </si>
  <si>
    <t>See Section 4.2.5.2 for Building Commissioning Requirements</t>
  </si>
  <si>
    <t xml:space="preserve">  To demonstrate compliance, designed cost cannot exceed energy cost for budget design</t>
  </si>
  <si>
    <t>See G1.3.2 For All Required Application Documentation
To Be Included In Permit Submittal</t>
  </si>
  <si>
    <t>WINDOW and DOOR details/schedules:</t>
  </si>
  <si>
    <t>WALL Assemblies:</t>
  </si>
  <si>
    <t>FLOOR Assemblies:</t>
  </si>
  <si>
    <t>ROOF Assemblies:</t>
  </si>
  <si>
    <t xml:space="preserve">  List the Architectural Sheet number(s) that contain all wall assemblies with R-Values and U-Factors, applicable specification sections</t>
  </si>
  <si>
    <t xml:space="preserve">  List the Architectural Sheet number(s) that contain all window and door details and schedules, with U-Factors and SHGCs, applicable specification sections</t>
  </si>
  <si>
    <t xml:space="preserve">  List the Architectural Sheet number(s) that contain all roof assemblies with R-Values and U-Factors, applicable specification sections</t>
  </si>
  <si>
    <t xml:space="preserve">  List the Architectural Sheet number(s) that contain slab-on-grade or unheated floor assemblies with R-Values, applicable specification sections</t>
  </si>
  <si>
    <t xml:space="preserve">  </t>
  </si>
  <si>
    <t>Information provided below should reflect the actual design intent as documented in the construction documents, rather than baseline code minimums</t>
  </si>
  <si>
    <t xml:space="preserve"> Enter project-specific Max U-Factor and Min R-Value; not all not all exterior wall assemblies above grade need to be documented here</t>
  </si>
  <si>
    <t xml:space="preserve"> Enter project-specific Max U-Factor and Min R-Value; not all not all exterior wall assemblies below grade need to be documented here</t>
  </si>
  <si>
    <t xml:space="preserve"> Enter project-specific Max U-Factor and SHGC; not all fixed windows need to be documented here</t>
  </si>
  <si>
    <t xml:space="preserve"> Enter project-specific Max U-Factor and SHGC; not all operable windows need to be documented here</t>
  </si>
  <si>
    <t xml:space="preserve"> Enter project-specific Max U-Factor and SHGC; not all entrance doors need to be documented here</t>
  </si>
  <si>
    <t xml:space="preserve"> Enter project-specific Max U-Factor and SHGC; not all skylights need to be documented here</t>
  </si>
  <si>
    <t>AIR LEAKAGE REQUIREMENTS</t>
  </si>
  <si>
    <t xml:space="preserve">   Cells that are highlighted blue indicate that they do not apply to this project  based on compliance pathway selected above.</t>
  </si>
  <si>
    <t>VERIFICATION AND TESTING, COMMISSIONING</t>
  </si>
  <si>
    <t>ENERGY CODE SUMMARY - ENERGY COST BUDGET METHOD (ECB)</t>
  </si>
  <si>
    <t>ENERGY CODE SUMMARY - APPENDIX G - PERFORMANCE RATING METHOD (PRM)</t>
  </si>
  <si>
    <t>List the provider to be included in specifications or elsewhere in construction documents</t>
  </si>
  <si>
    <r>
      <t xml:space="preserve">Note: Not all envelope components need to be documented here, only report the </t>
    </r>
    <r>
      <rPr>
        <b/>
        <sz val="11"/>
        <color rgb="FFFF0000"/>
        <rFont val="Arial Narrow"/>
        <family val="2"/>
      </rPr>
      <t>minimally compliant</t>
    </r>
    <r>
      <rPr>
        <sz val="11"/>
        <color rgb="FFFF0000"/>
        <rFont val="Arial Narrow"/>
        <family val="2"/>
      </rPr>
      <t xml:space="preserve"> envelope component applicable to this project </t>
    </r>
  </si>
  <si>
    <r>
      <rPr>
        <i/>
        <sz val="11"/>
        <color rgb="FF3C7D22"/>
        <rFont val="Arial Narrow"/>
        <family val="2"/>
      </rPr>
      <t xml:space="preserve">  </t>
    </r>
    <r>
      <rPr>
        <i/>
        <u/>
        <sz val="11"/>
        <color rgb="FF3C7D22"/>
        <rFont val="Arial Narrow"/>
        <family val="2"/>
      </rPr>
      <t>Section 4.2.1.1 New Buildings</t>
    </r>
  </si>
  <si>
    <r>
      <rPr>
        <i/>
        <sz val="11"/>
        <color rgb="FF3C7D22"/>
        <rFont val="Arial Narrow"/>
        <family val="2"/>
      </rPr>
      <t xml:space="preserve">  </t>
    </r>
    <r>
      <rPr>
        <i/>
        <u/>
        <sz val="11"/>
        <color rgb="FF3C7D22"/>
        <rFont val="Arial Narrow"/>
        <family val="2"/>
      </rPr>
      <t>Table 4.2.1.1 BPF</t>
    </r>
  </si>
  <si>
    <r>
      <rPr>
        <i/>
        <sz val="11"/>
        <color theme="9" tint="-0.249977111117893"/>
        <rFont val="Arial Narrow"/>
        <family val="2"/>
      </rPr>
      <t xml:space="preserve">  </t>
    </r>
    <r>
      <rPr>
        <i/>
        <u/>
        <sz val="11"/>
        <color theme="9" tint="-0.249977111117893"/>
        <rFont val="Arial Narrow"/>
        <family val="2"/>
      </rPr>
      <t>Section 11.7.2 Permit Application Documentation</t>
    </r>
  </si>
  <si>
    <t>COMPLIANCE PATHWAY:</t>
  </si>
  <si>
    <t xml:space="preserve">   ENERGY CODE SUMMARY</t>
  </si>
  <si>
    <t xml:space="preserve">  Enter commissioning specification section(s)</t>
  </si>
  <si>
    <t>Underlined, italicized items in green contain links to applicable code language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</si>
</sst>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0.0%"/>
    <numFmt numFmtId="166" formatCode="0.0"/>
  </numFmts>
  <fonts count="74">
    <font>
      <sz val="11"/>
      <color theme="1"/>
      <name val="Aptos Narrow"/>
      <family val="2"/>
      <scheme val="minor"/>
    </font>
    <font>
      <sz val="11"/>
      <color theme="1"/>
      <name val="Arial Narrow"/>
      <family val="2"/>
    </font>
    <font>
      <b/>
      <sz val="11"/>
      <color theme="1"/>
      <name val="Arial Narrow"/>
      <family val="2"/>
    </font>
    <font>
      <b/>
      <sz val="28"/>
      <color theme="1"/>
      <name val="Arial Narrow"/>
      <family val="2"/>
    </font>
    <font>
      <u/>
      <sz val="11"/>
      <color theme="10"/>
      <name val="Aptos Narrow"/>
      <family val="2"/>
      <scheme val="minor"/>
    </font>
    <font>
      <b/>
      <u/>
      <sz val="11"/>
      <color theme="1"/>
      <name val="Arial Narrow"/>
      <family val="2"/>
    </font>
    <font>
      <i/>
      <sz val="11"/>
      <color theme="1"/>
      <name val="Arial Narrow"/>
      <family val="2"/>
    </font>
    <font>
      <b/>
      <i/>
      <sz val="11"/>
      <color rgb="FFFF0000"/>
      <name val="Arial Narrow"/>
      <family val="2"/>
    </font>
    <font>
      <sz val="11"/>
      <name val="Arial Narrow"/>
      <family val="2"/>
    </font>
    <font>
      <i/>
      <sz val="11"/>
      <name val="Arial Narrow"/>
      <family val="2"/>
    </font>
    <font>
      <sz val="12"/>
      <color theme="1"/>
      <name val="Arial Narrow"/>
      <family val="2"/>
    </font>
    <font>
      <b/>
      <u/>
      <sz val="12"/>
      <color rgb="FFFF0000"/>
      <name val="Arial Narrow"/>
      <family val="2"/>
    </font>
    <font>
      <b/>
      <sz val="12"/>
      <color theme="1"/>
      <name val="Arial Narrow"/>
      <family val="2"/>
    </font>
    <font>
      <b/>
      <u/>
      <sz val="12"/>
      <color theme="1"/>
      <name val="Arial Narrow"/>
      <family val="2"/>
    </font>
    <font>
      <sz val="11"/>
      <color rgb="FFFF0000"/>
      <name val="Arial Narrow"/>
      <family val="2"/>
    </font>
    <font>
      <sz val="14"/>
      <color rgb="FFFF0000"/>
      <name val="Arial Narrow"/>
      <family val="2"/>
    </font>
    <font>
      <b/>
      <sz val="14"/>
      <color rgb="FFFF0000"/>
      <name val="Arial Narrow"/>
      <family val="2"/>
    </font>
    <font>
      <sz val="10"/>
      <color theme="1"/>
      <name val="Arial Narrow"/>
      <family val="2"/>
    </font>
    <font>
      <sz val="11"/>
      <color theme="0"/>
      <name val="Arial Narrow"/>
      <family val="2"/>
    </font>
    <font>
      <b/>
      <sz val="16"/>
      <color rgb="FF163F68"/>
      <name val="Aptos Narrow"/>
      <family val="2"/>
      <scheme val="minor"/>
    </font>
    <font>
      <i/>
      <u/>
      <sz val="11"/>
      <color rgb="FFFF0000"/>
      <name val="Arial Narrow"/>
      <family val="2"/>
    </font>
    <font>
      <i/>
      <u/>
      <sz val="11"/>
      <color theme="9" tint="-0.249977111117893"/>
      <name val="Arial Narrow"/>
      <family val="2"/>
    </font>
    <font>
      <i/>
      <sz val="11"/>
      <color theme="9" tint="-0.249977111117893"/>
      <name val="Arial Narrow"/>
      <family val="2"/>
    </font>
    <font>
      <sz val="11"/>
      <color theme="9" tint="-0.249977111117893"/>
      <name val="Arial Narrow"/>
      <family val="2"/>
    </font>
    <font>
      <b/>
      <i/>
      <sz val="11"/>
      <color theme="9" tint="-0.249977111117893"/>
      <name val="Arrial narrow"/>
    </font>
    <font>
      <b/>
      <u/>
      <sz val="10"/>
      <color theme="9" tint="-0.249977111117893"/>
      <name val="Arial Narrow"/>
      <family val="2"/>
    </font>
    <font>
      <sz val="10"/>
      <color theme="9" tint="-0.249977111117893"/>
      <name val="Arial Narrow"/>
      <family val="2"/>
    </font>
    <font>
      <i/>
      <u/>
      <sz val="11"/>
      <color rgb="FF3C7D22"/>
      <name val="Arial Narrow"/>
      <family val="2"/>
    </font>
    <font>
      <i/>
      <sz val="11"/>
      <color rgb="FF3C7D22"/>
      <name val="Arial Narrow"/>
      <family val="2"/>
    </font>
    <font>
      <sz val="10"/>
      <color theme="1"/>
      <name val="Segoe UI"/>
      <family val="2"/>
    </font>
    <font>
      <b/>
      <sz val="14"/>
      <color rgb="FFFF0000"/>
      <name val="Rockwell"/>
      <family val="1"/>
    </font>
    <font>
      <sz val="14"/>
      <color rgb="FFFF0000"/>
      <name val="Segoe UI"/>
      <family val="2"/>
    </font>
    <font>
      <b/>
      <sz val="12"/>
      <color rgb="FF163F68"/>
      <name val="Segoe UI"/>
      <family val="2"/>
    </font>
    <font>
      <sz val="12"/>
      <color rgb="FF163F68"/>
      <name val="Segoe UI"/>
      <family val="2"/>
    </font>
    <font>
      <b/>
      <sz val="28"/>
      <color theme="0"/>
      <name val="Rockwell"/>
      <family val="1"/>
    </font>
    <font>
      <b/>
      <sz val="28"/>
      <color rgb="FF163F68"/>
      <name val="Rockwell"/>
      <family val="1"/>
    </font>
    <font>
      <b/>
      <u/>
      <sz val="12"/>
      <color rgb="FF163F68"/>
      <name val="Segoe UI"/>
      <family val="2"/>
    </font>
    <font>
      <u/>
      <sz val="10"/>
      <color theme="10"/>
      <name val="Segoe UI"/>
      <family val="2"/>
    </font>
    <font>
      <sz val="11"/>
      <color rgb="FF3C7D22"/>
      <name val="Arial Narrow"/>
      <family val="2"/>
    </font>
    <font>
      <u/>
      <sz val="10"/>
      <name val="Arial Narrow"/>
      <family val="2"/>
    </font>
    <font>
      <b/>
      <i/>
      <sz val="14"/>
      <color rgb="FFFF0000"/>
      <name val="Arial Narrow"/>
      <family val="2"/>
    </font>
    <font>
      <b/>
      <sz val="12"/>
      <color rgb="FF163F68"/>
      <name val="Segoe UI Semibold"/>
      <family val="2"/>
    </font>
    <font>
      <sz val="10"/>
      <color rgb="FF3C7D22"/>
      <name val="Segoe UI"/>
      <family val="2"/>
    </font>
    <font>
      <b/>
      <sz val="12"/>
      <color rgb="FF3C7D22"/>
      <name val="Segoe UI"/>
      <family val="2"/>
    </font>
    <font>
      <b/>
      <sz val="12.5"/>
      <color rgb="FF3C7D22"/>
      <name val="Segoe UI"/>
      <family val="2"/>
    </font>
    <font>
      <b/>
      <u/>
      <sz val="12.5"/>
      <color rgb="FF3C7D22"/>
      <name val="Segoe UI"/>
      <family val="2"/>
    </font>
    <font>
      <i/>
      <u/>
      <sz val="10"/>
      <color rgb="FF3C7D22"/>
      <name val="Segoe UI"/>
      <family val="2"/>
    </font>
    <font>
      <i/>
      <sz val="10"/>
      <color rgb="FF3C7D22"/>
      <name val="Segoe UI"/>
      <family val="2"/>
    </font>
    <font>
      <sz val="11"/>
      <color theme="1"/>
      <name val="Segoe UI"/>
      <family val="2"/>
    </font>
    <font>
      <sz val="12"/>
      <color theme="1"/>
      <name val="Segoe UI"/>
      <family val="2"/>
    </font>
    <font>
      <b/>
      <sz val="12"/>
      <color theme="1"/>
      <name val="Segoe UI"/>
      <family val="2"/>
    </font>
    <font>
      <sz val="12"/>
      <color rgb="FF3C7D22"/>
      <name val="Segoe UI"/>
      <family val="2"/>
    </font>
    <font>
      <sz val="11"/>
      <color rgb="FF3C7D22"/>
      <name val="Segoe UI"/>
      <family val="2"/>
    </font>
    <font>
      <i/>
      <sz val="12"/>
      <color theme="1"/>
      <name val="Arial Narrow"/>
      <family val="2"/>
    </font>
    <font>
      <b/>
      <sz val="12.5"/>
      <color rgb="FFFF0000"/>
      <name val="Arial Narrow"/>
      <family val="2"/>
    </font>
    <font>
      <b/>
      <u/>
      <sz val="12.5"/>
      <color rgb="FFFF0000"/>
      <name val="Arial Narrow"/>
      <family val="2"/>
    </font>
    <font>
      <b/>
      <u/>
      <sz val="11"/>
      <color rgb="FFFF0000"/>
      <name val="Arial Narrow"/>
      <family val="2"/>
    </font>
    <font>
      <b/>
      <i/>
      <sz val="12"/>
      <color rgb="FF3C7D22"/>
      <name val="Segoe UI"/>
      <family val="2"/>
    </font>
    <font>
      <b/>
      <i/>
      <u/>
      <sz val="12"/>
      <color rgb="FF3C7D22"/>
      <name val="Segoe UI"/>
      <family val="2"/>
    </font>
    <font>
      <b/>
      <sz val="11"/>
      <color rgb="FF163F68"/>
      <name val="Segoe UI"/>
      <family val="2"/>
    </font>
    <font>
      <i/>
      <sz val="11"/>
      <color rgb="FFFF0000"/>
      <name val="Arial Narrow"/>
      <family val="2"/>
    </font>
    <font>
      <sz val="13"/>
      <color rgb="FFFF0000"/>
      <name val="Segoe UI"/>
      <family val="2"/>
    </font>
    <font>
      <b/>
      <sz val="13"/>
      <color rgb="FFFF0000"/>
      <name val="Segoe UI"/>
      <family val="2"/>
    </font>
    <font>
      <b/>
      <sz val="13"/>
      <color theme="0" tint="-0.499984740745262"/>
      <name val="Segoe UI"/>
      <family val="2"/>
    </font>
    <font>
      <b/>
      <sz val="13"/>
      <color rgb="FF163F68"/>
      <name val="Segoe UI"/>
      <family val="2"/>
    </font>
    <font>
      <sz val="13"/>
      <color rgb="FFFF0000"/>
      <name val="Arial Narrow"/>
      <family val="2"/>
    </font>
    <font>
      <u/>
      <sz val="13"/>
      <color rgb="FFFF0000"/>
      <name val="Segoe UI"/>
      <family val="2"/>
    </font>
    <font>
      <i/>
      <u/>
      <sz val="13"/>
      <color theme="9" tint="-0.249977111117893"/>
      <name val="Segoe UI"/>
      <family val="2"/>
    </font>
    <font>
      <sz val="11"/>
      <color rgb="FF163F68"/>
      <name val="Segoe UI"/>
      <family val="2"/>
    </font>
    <font>
      <u/>
      <sz val="11"/>
      <color rgb="FF163F68"/>
      <name val="Segoe UI"/>
      <family val="2"/>
    </font>
    <font>
      <b/>
      <i/>
      <sz val="12"/>
      <color rgb="FFFF0000"/>
      <name val="Arial Narrow"/>
      <family val="2"/>
    </font>
    <font>
      <i/>
      <sz val="10"/>
      <color theme="1"/>
      <name val="Arial Narrow"/>
      <family val="2"/>
    </font>
    <font>
      <sz val="11"/>
      <color rgb="FF163F68"/>
      <name val="Arial Narrow"/>
      <family val="2"/>
    </font>
    <font>
      <b/>
      <sz val="11"/>
      <color rgb="FFFF0000"/>
      <name val="Arial Narrow"/>
      <family val="2"/>
    </font>
  </fonts>
  <fills count="7">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3" tint="9.9978637043366805E-2"/>
        <bgColor indexed="64"/>
      </patternFill>
    </fill>
    <fill>
      <patternFill patternType="solid">
        <fgColor theme="2"/>
        <bgColor indexed="64"/>
      </patternFill>
    </fill>
    <fill>
      <patternFill patternType="solid">
        <fgColor theme="0" tint="-0.14999847407452621"/>
        <bgColor indexed="64"/>
      </patternFill>
    </fill>
  </fills>
  <borders count="4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163F68"/>
      </left>
      <right style="medium">
        <color rgb="FF163F68"/>
      </right>
      <top style="medium">
        <color rgb="FF163F68"/>
      </top>
      <bottom style="medium">
        <color rgb="FF163F68"/>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rgb="FF163F68"/>
      </right>
      <top style="medium">
        <color indexed="64"/>
      </top>
      <bottom style="medium">
        <color indexed="64"/>
      </bottom>
      <diagonal/>
    </border>
    <border>
      <left style="medium">
        <color rgb="FF163F68"/>
      </left>
      <right style="medium">
        <color indexed="64"/>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dotted">
        <color indexed="64"/>
      </left>
      <right style="medium">
        <color indexed="64"/>
      </right>
      <top style="medium">
        <color indexed="64"/>
      </top>
      <bottom style="thin">
        <color indexed="64"/>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style="thin">
        <color indexed="64"/>
      </top>
      <bottom style="medium">
        <color indexed="64"/>
      </bottom>
      <diagonal/>
    </border>
  </borders>
  <cellStyleXfs count="2">
    <xf numFmtId="0" fontId="0" fillId="0" borderId="0"/>
    <xf numFmtId="0" fontId="4" fillId="0" borderId="0" applyNumberFormat="0" applyFill="0" applyBorder="0" applyAlignment="0" applyProtection="0"/>
  </cellStyleXfs>
  <cellXfs count="312">
    <xf numFmtId="0" fontId="0" fillId="0" borderId="0" xfId="0"/>
    <xf numFmtId="0" fontId="1" fillId="2" borderId="4" xfId="0" applyFont="1" applyFill="1" applyBorder="1"/>
    <xf numFmtId="0" fontId="1" fillId="2" borderId="0" xfId="0" applyFont="1" applyFill="1"/>
    <xf numFmtId="0" fontId="1" fillId="2" borderId="5" xfId="0" applyFont="1" applyFill="1" applyBorder="1"/>
    <xf numFmtId="0" fontId="2" fillId="2" borderId="0" xfId="0" applyFont="1" applyFill="1"/>
    <xf numFmtId="0" fontId="1" fillId="0" borderId="0" xfId="0" applyFont="1"/>
    <xf numFmtId="0" fontId="5" fillId="2" borderId="0" xfId="0" applyFont="1" applyFill="1"/>
    <xf numFmtId="0" fontId="6" fillId="2" borderId="0" xfId="0" applyFont="1" applyFill="1"/>
    <xf numFmtId="0" fontId="1" fillId="2" borderId="6" xfId="0" applyFont="1" applyFill="1" applyBorder="1"/>
    <xf numFmtId="0" fontId="1" fillId="2" borderId="7" xfId="0" applyFont="1" applyFill="1" applyBorder="1"/>
    <xf numFmtId="0" fontId="1" fillId="2" borderId="8" xfId="0" applyFont="1" applyFill="1" applyBorder="1"/>
    <xf numFmtId="0" fontId="1" fillId="2" borderId="0" xfId="0" applyFont="1" applyFill="1" applyAlignment="1">
      <alignment horizontal="right"/>
    </xf>
    <xf numFmtId="0" fontId="1" fillId="2" borderId="0" xfId="0" applyFont="1" applyFill="1" applyAlignment="1">
      <alignment horizontal="left"/>
    </xf>
    <xf numFmtId="9" fontId="1" fillId="2" borderId="0" xfId="0" applyNumberFormat="1" applyFont="1" applyFill="1"/>
    <xf numFmtId="0" fontId="7" fillId="2" borderId="0" xfId="0" applyFont="1" applyFill="1"/>
    <xf numFmtId="164" fontId="1" fillId="2" borderId="0" xfId="0" applyNumberFormat="1" applyFont="1" applyFill="1"/>
    <xf numFmtId="0" fontId="8" fillId="0" borderId="0" xfId="0" applyFont="1"/>
    <xf numFmtId="0" fontId="10" fillId="2" borderId="0" xfId="0" applyFont="1" applyFill="1"/>
    <xf numFmtId="0" fontId="11" fillId="2" borderId="0" xfId="1" applyFont="1" applyFill="1"/>
    <xf numFmtId="0" fontId="12" fillId="2" borderId="0" xfId="0" applyFont="1" applyFill="1"/>
    <xf numFmtId="0" fontId="10" fillId="0" borderId="0" xfId="0" applyFont="1"/>
    <xf numFmtId="164" fontId="1" fillId="2" borderId="0" xfId="0" applyNumberFormat="1" applyFont="1" applyFill="1" applyAlignment="1">
      <alignment horizontal="right"/>
    </xf>
    <xf numFmtId="4" fontId="1" fillId="2" borderId="0" xfId="0" applyNumberFormat="1" applyFont="1" applyFill="1" applyAlignment="1">
      <alignment horizontal="right"/>
    </xf>
    <xf numFmtId="4" fontId="1" fillId="2" borderId="0" xfId="0" applyNumberFormat="1" applyFont="1" applyFill="1"/>
    <xf numFmtId="165" fontId="1" fillId="2" borderId="0" xfId="0" applyNumberFormat="1" applyFont="1" applyFill="1" applyAlignment="1">
      <alignment horizontal="right"/>
    </xf>
    <xf numFmtId="0" fontId="1" fillId="0" borderId="0" xfId="0" applyFont="1" applyAlignment="1">
      <alignment horizontal="right" vertical="center"/>
    </xf>
    <xf numFmtId="0" fontId="5" fillId="0" borderId="0" xfId="0" applyFont="1" applyAlignment="1">
      <alignment horizontal="center" vertical="center"/>
    </xf>
    <xf numFmtId="0" fontId="1" fillId="0" borderId="0" xfId="0" applyFont="1" applyAlignment="1">
      <alignment horizontal="right"/>
    </xf>
    <xf numFmtId="0" fontId="6" fillId="0" borderId="0" xfId="0" applyFont="1"/>
    <xf numFmtId="0" fontId="2" fillId="0" borderId="0" xfId="0" applyFont="1" applyAlignment="1">
      <alignment horizontal="center" vertical="center"/>
    </xf>
    <xf numFmtId="0" fontId="1" fillId="2" borderId="0" xfId="0" applyFont="1" applyFill="1" applyAlignment="1">
      <alignment horizontal="center"/>
    </xf>
    <xf numFmtId="0" fontId="1" fillId="0" borderId="0" xfId="0" applyFont="1" applyAlignment="1">
      <alignment horizontal="center"/>
    </xf>
    <xf numFmtId="0" fontId="1" fillId="0" borderId="0" xfId="0" applyFont="1" applyAlignment="1">
      <alignment horizontal="left"/>
    </xf>
    <xf numFmtId="0" fontId="13" fillId="0" borderId="0" xfId="0" applyFont="1" applyAlignment="1">
      <alignment horizontal="right" vertical="center"/>
    </xf>
    <xf numFmtId="0" fontId="1" fillId="0" borderId="0" xfId="0" applyFont="1" applyAlignment="1">
      <alignment horizontal="center" vertical="center"/>
    </xf>
    <xf numFmtId="0" fontId="1" fillId="2" borderId="0" xfId="0" applyFont="1" applyFill="1" applyAlignment="1">
      <alignment vertical="center"/>
    </xf>
    <xf numFmtId="0" fontId="1" fillId="2" borderId="0" xfId="0" applyFont="1" applyFill="1" applyAlignment="1">
      <alignment horizontal="left" vertical="center"/>
    </xf>
    <xf numFmtId="0" fontId="2" fillId="0" borderId="0" xfId="0" applyFont="1"/>
    <xf numFmtId="0" fontId="2" fillId="0" borderId="0" xfId="0" applyFont="1" applyAlignment="1">
      <alignment horizontal="right"/>
    </xf>
    <xf numFmtId="0" fontId="2" fillId="0" borderId="0" xfId="0" applyFont="1" applyAlignment="1">
      <alignment horizontal="center"/>
    </xf>
    <xf numFmtId="0" fontId="6" fillId="0" borderId="0" xfId="0" applyFont="1" applyAlignment="1">
      <alignment horizontal="left"/>
    </xf>
    <xf numFmtId="0" fontId="1" fillId="0" borderId="0" xfId="0" applyFont="1" applyAlignment="1">
      <alignment horizontal="left" vertical="center"/>
    </xf>
    <xf numFmtId="0" fontId="1" fillId="2" borderId="0" xfId="0" applyFont="1" applyFill="1" applyAlignment="1">
      <alignment vertical="top"/>
    </xf>
    <xf numFmtId="0" fontId="1" fillId="2" borderId="0" xfId="0" applyFont="1" applyFill="1" applyAlignment="1">
      <alignment horizontal="right" vertical="top"/>
    </xf>
    <xf numFmtId="0" fontId="14" fillId="0" borderId="0" xfId="0" applyFont="1"/>
    <xf numFmtId="0" fontId="15" fillId="0" borderId="0" xfId="0" applyFont="1"/>
    <xf numFmtId="0" fontId="16" fillId="0" borderId="0" xfId="0" applyFont="1" applyAlignment="1">
      <alignment horizontal="right" vertical="center"/>
    </xf>
    <xf numFmtId="0" fontId="13" fillId="0" borderId="0" xfId="0" applyFont="1" applyAlignment="1">
      <alignment horizontal="right"/>
    </xf>
    <xf numFmtId="0" fontId="5" fillId="2" borderId="0" xfId="0" applyFont="1" applyFill="1" applyAlignment="1">
      <alignment horizontal="right"/>
    </xf>
    <xf numFmtId="0" fontId="1" fillId="0" borderId="0" xfId="0" applyFont="1" applyAlignment="1">
      <alignment vertical="center"/>
    </xf>
    <xf numFmtId="0" fontId="17" fillId="2" borderId="0" xfId="0" applyFont="1" applyFill="1"/>
    <xf numFmtId="0" fontId="17" fillId="0" borderId="0" xfId="0" applyFont="1"/>
    <xf numFmtId="0" fontId="4" fillId="2" borderId="0" xfId="1" applyFill="1"/>
    <xf numFmtId="0" fontId="1" fillId="2" borderId="0" xfId="0" applyFont="1" applyFill="1" applyAlignment="1">
      <alignment vertical="top" wrapText="1"/>
    </xf>
    <xf numFmtId="0" fontId="6" fillId="0" borderId="0" xfId="0" applyFont="1" applyAlignment="1">
      <alignment horizontal="left" vertical="center"/>
    </xf>
    <xf numFmtId="0" fontId="9" fillId="0" borderId="0" xfId="0" applyFont="1"/>
    <xf numFmtId="0" fontId="1" fillId="0" borderId="0" xfId="0" quotePrefix="1" applyFont="1"/>
    <xf numFmtId="0" fontId="15" fillId="0" borderId="0" xfId="0" applyFont="1" applyAlignment="1">
      <alignment horizontal="left"/>
    </xf>
    <xf numFmtId="0" fontId="0" fillId="0" borderId="0" xfId="0" applyAlignment="1">
      <alignment vertical="center"/>
    </xf>
    <xf numFmtId="0" fontId="19" fillId="0" borderId="0" xfId="1" applyFont="1" applyFill="1" applyAlignment="1">
      <alignment vertical="center" wrapText="1"/>
    </xf>
    <xf numFmtId="0" fontId="1" fillId="4" borderId="0" xfId="0" applyFont="1" applyFill="1"/>
    <xf numFmtId="0" fontId="6" fillId="0" borderId="0" xfId="0" applyFont="1" applyAlignment="1">
      <alignment vertical="center"/>
    </xf>
    <xf numFmtId="0" fontId="6" fillId="0" borderId="0" xfId="0" applyFont="1" applyAlignment="1">
      <alignment horizontal="left" vertical="center" wrapText="1"/>
    </xf>
    <xf numFmtId="0" fontId="2" fillId="2" borderId="0" xfId="0" applyFont="1" applyFill="1" applyAlignment="1">
      <alignment horizontal="right"/>
    </xf>
    <xf numFmtId="0" fontId="6" fillId="2" borderId="0" xfId="0" applyFont="1" applyFill="1" applyAlignment="1">
      <alignment horizontal="left" vertical="center" wrapText="1"/>
    </xf>
    <xf numFmtId="0" fontId="20" fillId="0" borderId="0" xfId="1" applyFont="1" applyFill="1"/>
    <xf numFmtId="0" fontId="6" fillId="2" borderId="0" xfId="0" applyFont="1" applyFill="1" applyAlignment="1">
      <alignment horizontal="left" vertical="center"/>
    </xf>
    <xf numFmtId="0" fontId="6" fillId="2" borderId="0" xfId="0" applyFont="1" applyFill="1" applyAlignment="1">
      <alignment vertical="center"/>
    </xf>
    <xf numFmtId="0" fontId="2" fillId="0" borderId="0" xfId="0" applyFont="1" applyAlignment="1">
      <alignment horizontal="right" vertical="center"/>
    </xf>
    <xf numFmtId="0" fontId="21" fillId="0" borderId="0" xfId="1" applyFont="1"/>
    <xf numFmtId="0" fontId="23" fillId="0" borderId="0" xfId="0" applyFont="1"/>
    <xf numFmtId="0" fontId="21" fillId="0" borderId="0" xfId="1" applyFont="1" applyAlignment="1">
      <alignment vertical="center"/>
    </xf>
    <xf numFmtId="0" fontId="23" fillId="0" borderId="0" xfId="0" applyFont="1" applyAlignment="1">
      <alignment vertical="center"/>
    </xf>
    <xf numFmtId="0" fontId="24" fillId="0" borderId="0" xfId="0" applyFont="1"/>
    <xf numFmtId="0" fontId="26" fillId="2" borderId="0" xfId="0" applyFont="1" applyFill="1"/>
    <xf numFmtId="0" fontId="25" fillId="2" borderId="0" xfId="1" applyFont="1" applyFill="1"/>
    <xf numFmtId="0" fontId="1" fillId="0" borderId="0" xfId="0" applyFont="1" applyAlignment="1">
      <alignment horizontal="right" vertical="center" wrapText="1"/>
    </xf>
    <xf numFmtId="0" fontId="1" fillId="2" borderId="0" xfId="0" applyFont="1" applyFill="1" applyAlignment="1">
      <alignment horizontal="right" vertical="center"/>
    </xf>
    <xf numFmtId="0" fontId="18" fillId="0" borderId="0" xfId="0" applyFont="1" applyAlignment="1">
      <alignment vertical="center"/>
    </xf>
    <xf numFmtId="0" fontId="21" fillId="0" borderId="0" xfId="1" applyFont="1" applyAlignment="1">
      <alignment horizontal="left" vertical="center"/>
    </xf>
    <xf numFmtId="0" fontId="21" fillId="0" borderId="0" xfId="1" applyFont="1" applyAlignment="1">
      <alignment horizontal="right" vertical="center"/>
    </xf>
    <xf numFmtId="0" fontId="2" fillId="2" borderId="0" xfId="0" applyFont="1" applyFill="1" applyAlignment="1">
      <alignment horizontal="right" vertical="center"/>
    </xf>
    <xf numFmtId="0" fontId="1" fillId="2" borderId="0" xfId="0" applyFont="1" applyFill="1" applyAlignment="1">
      <alignment horizontal="center" vertical="center"/>
    </xf>
    <xf numFmtId="165" fontId="1" fillId="2" borderId="0" xfId="0" applyNumberFormat="1" applyFont="1" applyFill="1" applyAlignment="1">
      <alignment horizontal="center" vertical="center"/>
    </xf>
    <xf numFmtId="165" fontId="1" fillId="0" borderId="0" xfId="0" applyNumberFormat="1" applyFont="1" applyAlignment="1">
      <alignment horizontal="center" vertical="center"/>
    </xf>
    <xf numFmtId="0" fontId="9" fillId="0" borderId="0" xfId="0" applyFont="1" applyAlignment="1">
      <alignment vertical="center"/>
    </xf>
    <xf numFmtId="0" fontId="2" fillId="0" borderId="0" xfId="0" applyFont="1" applyAlignment="1">
      <alignment vertical="center"/>
    </xf>
    <xf numFmtId="0" fontId="17" fillId="0" borderId="0" xfId="0" applyFont="1" applyAlignment="1">
      <alignment vertical="center"/>
    </xf>
    <xf numFmtId="9" fontId="1" fillId="2" borderId="0" xfId="0" applyNumberFormat="1" applyFont="1" applyFill="1" applyAlignment="1">
      <alignment vertical="center"/>
    </xf>
    <xf numFmtId="1" fontId="1" fillId="0" borderId="0" xfId="0" applyNumberFormat="1" applyFont="1" applyAlignment="1">
      <alignment vertical="center"/>
    </xf>
    <xf numFmtId="1" fontId="1" fillId="0" borderId="0" xfId="0" applyNumberFormat="1" applyFont="1" applyAlignment="1">
      <alignment horizontal="center" vertical="center"/>
    </xf>
    <xf numFmtId="0" fontId="8" fillId="2" borderId="0" xfId="0" applyFont="1" applyFill="1"/>
    <xf numFmtId="0" fontId="1" fillId="2" borderId="0" xfId="0" applyFont="1" applyFill="1" applyAlignment="1">
      <alignment horizontal="left" wrapText="1"/>
    </xf>
    <xf numFmtId="0" fontId="14" fillId="2" borderId="0" xfId="0" applyFont="1" applyFill="1"/>
    <xf numFmtId="9" fontId="1" fillId="0" borderId="0" xfId="0" applyNumberFormat="1" applyFont="1"/>
    <xf numFmtId="4" fontId="1" fillId="0" borderId="0" xfId="0" applyNumberFormat="1" applyFont="1" applyAlignment="1">
      <alignment horizontal="right"/>
    </xf>
    <xf numFmtId="4" fontId="1" fillId="0" borderId="0" xfId="0" applyNumberFormat="1" applyFont="1"/>
    <xf numFmtId="165" fontId="1" fillId="0" borderId="0" xfId="0" applyNumberFormat="1" applyFont="1" applyAlignment="1">
      <alignment horizontal="right"/>
    </xf>
    <xf numFmtId="0" fontId="1" fillId="0" borderId="0" xfId="0" applyFont="1" applyAlignment="1">
      <alignment vertical="center" wrapText="1"/>
    </xf>
    <xf numFmtId="0" fontId="21" fillId="0" borderId="0" xfId="1" applyFont="1" applyFill="1" applyAlignment="1">
      <alignment horizontal="left" wrapText="1"/>
    </xf>
    <xf numFmtId="0" fontId="5" fillId="0" borderId="0" xfId="0" applyFont="1"/>
    <xf numFmtId="0" fontId="1" fillId="3" borderId="9" xfId="0" applyFont="1" applyFill="1" applyBorder="1" applyAlignment="1">
      <alignment horizontal="center" vertical="center"/>
    </xf>
    <xf numFmtId="0" fontId="27" fillId="0" borderId="0" xfId="1" applyFont="1" applyAlignment="1">
      <alignment vertical="center"/>
    </xf>
    <xf numFmtId="0" fontId="31" fillId="0" borderId="0" xfId="0" applyFont="1"/>
    <xf numFmtId="0" fontId="32" fillId="2" borderId="0" xfId="1" applyFont="1" applyFill="1" applyAlignment="1"/>
    <xf numFmtId="0" fontId="34" fillId="4" borderId="0" xfId="0" applyFont="1" applyFill="1" applyAlignment="1">
      <alignment vertical="center"/>
    </xf>
    <xf numFmtId="0" fontId="35" fillId="0" borderId="0" xfId="0" applyFont="1"/>
    <xf numFmtId="0" fontId="37" fillId="2" borderId="0" xfId="1" applyFont="1" applyFill="1"/>
    <xf numFmtId="0" fontId="29" fillId="2" borderId="0" xfId="0" applyFont="1" applyFill="1"/>
    <xf numFmtId="0" fontId="29" fillId="0" borderId="0" xfId="0" applyFont="1"/>
    <xf numFmtId="0" fontId="8" fillId="0" borderId="0" xfId="0" applyFont="1" applyAlignment="1">
      <alignment horizontal="left" vertical="center"/>
    </xf>
    <xf numFmtId="0" fontId="39" fillId="0" borderId="0" xfId="0" applyFont="1" applyAlignment="1">
      <alignment vertical="center"/>
    </xf>
    <xf numFmtId="0" fontId="9" fillId="0" borderId="0" xfId="1" applyFont="1"/>
    <xf numFmtId="0" fontId="8" fillId="0" borderId="0" xfId="0" applyFont="1" applyAlignment="1">
      <alignment vertical="center"/>
    </xf>
    <xf numFmtId="0" fontId="1" fillId="4" borderId="0" xfId="0" applyFont="1" applyFill="1" applyAlignment="1">
      <alignment vertical="center"/>
    </xf>
    <xf numFmtId="0" fontId="1" fillId="3" borderId="10" xfId="0" applyFont="1" applyFill="1" applyBorder="1" applyAlignment="1">
      <alignment horizontal="left" vertical="center"/>
    </xf>
    <xf numFmtId="0" fontId="1" fillId="3" borderId="10" xfId="0" applyFont="1" applyFill="1" applyBorder="1" applyAlignment="1">
      <alignment horizontal="left" vertical="top"/>
    </xf>
    <xf numFmtId="2" fontId="1" fillId="3" borderId="12" xfId="0" applyNumberFormat="1" applyFont="1" applyFill="1" applyBorder="1" applyAlignment="1">
      <alignment horizontal="center" vertical="center"/>
    </xf>
    <xf numFmtId="2" fontId="1" fillId="3" borderId="14" xfId="0" applyNumberFormat="1" applyFont="1" applyFill="1" applyBorder="1" applyAlignment="1">
      <alignment horizontal="center" vertical="center"/>
    </xf>
    <xf numFmtId="2" fontId="1" fillId="3" borderId="18" xfId="0" applyNumberFormat="1" applyFont="1" applyFill="1" applyBorder="1" applyAlignment="1">
      <alignment horizontal="center" vertical="center"/>
    </xf>
    <xf numFmtId="2" fontId="1" fillId="3" borderId="19" xfId="0" applyNumberFormat="1" applyFont="1" applyFill="1" applyBorder="1" applyAlignment="1">
      <alignment horizontal="center" vertical="center"/>
    </xf>
    <xf numFmtId="2" fontId="1" fillId="3" borderId="15" xfId="0" applyNumberFormat="1" applyFont="1" applyFill="1" applyBorder="1" applyAlignment="1">
      <alignment horizontal="center" vertical="center"/>
    </xf>
    <xf numFmtId="2" fontId="1" fillId="3" borderId="17" xfId="0" applyNumberFormat="1" applyFont="1" applyFill="1" applyBorder="1" applyAlignment="1">
      <alignment horizontal="center" vertical="center"/>
    </xf>
    <xf numFmtId="166" fontId="1" fillId="3" borderId="20" xfId="0" applyNumberFormat="1" applyFont="1" applyFill="1" applyBorder="1" applyAlignment="1">
      <alignment horizontal="center" vertical="center"/>
    </xf>
    <xf numFmtId="166" fontId="1" fillId="3" borderId="21" xfId="0" applyNumberFormat="1" applyFont="1" applyFill="1" applyBorder="1" applyAlignment="1">
      <alignment horizontal="center" vertical="center"/>
    </xf>
    <xf numFmtId="0" fontId="1" fillId="3" borderId="22" xfId="0" applyFont="1" applyFill="1" applyBorder="1" applyAlignment="1">
      <alignment horizontal="center" vertical="center"/>
    </xf>
    <xf numFmtId="165" fontId="1" fillId="3" borderId="23" xfId="0" applyNumberFormat="1" applyFont="1" applyFill="1" applyBorder="1" applyAlignment="1">
      <alignment horizontal="center" vertical="center"/>
    </xf>
    <xf numFmtId="165" fontId="1" fillId="3" borderId="10" xfId="0" applyNumberFormat="1" applyFont="1" applyFill="1" applyBorder="1" applyAlignment="1">
      <alignment horizontal="center" vertical="center"/>
    </xf>
    <xf numFmtId="164" fontId="1" fillId="3" borderId="22" xfId="0" applyNumberFormat="1" applyFont="1" applyFill="1" applyBorder="1" applyAlignment="1">
      <alignment horizontal="center" vertical="center"/>
    </xf>
    <xf numFmtId="164" fontId="1" fillId="3" borderId="23" xfId="0" applyNumberFormat="1" applyFont="1" applyFill="1" applyBorder="1" applyAlignment="1">
      <alignment horizontal="center" vertical="center"/>
    </xf>
    <xf numFmtId="0" fontId="9" fillId="0" borderId="0" xfId="0" applyFont="1" applyAlignment="1">
      <alignment horizontal="right"/>
    </xf>
    <xf numFmtId="164" fontId="1" fillId="3" borderId="28" xfId="0" applyNumberFormat="1" applyFont="1" applyFill="1" applyBorder="1" applyAlignment="1">
      <alignment horizontal="right" vertical="center"/>
    </xf>
    <xf numFmtId="164" fontId="1" fillId="3" borderId="29" xfId="0" applyNumberFormat="1" applyFont="1" applyFill="1" applyBorder="1" applyAlignment="1">
      <alignment horizontal="right" vertical="center"/>
    </xf>
    <xf numFmtId="0" fontId="16" fillId="0" borderId="0" xfId="0" applyFont="1" applyAlignment="1">
      <alignment horizontal="right"/>
    </xf>
    <xf numFmtId="0" fontId="10" fillId="2" borderId="0" xfId="0" applyFont="1" applyFill="1" applyAlignment="1">
      <alignment vertical="top"/>
    </xf>
    <xf numFmtId="0" fontId="1" fillId="0" borderId="0" xfId="0" applyFont="1" applyAlignment="1">
      <alignment vertical="top"/>
    </xf>
    <xf numFmtId="0" fontId="41" fillId="2" borderId="0" xfId="0" applyFont="1" applyFill="1"/>
    <xf numFmtId="0" fontId="42" fillId="2" borderId="0" xfId="0" applyFont="1" applyFill="1"/>
    <xf numFmtId="0" fontId="42" fillId="0" borderId="0" xfId="0" applyFont="1"/>
    <xf numFmtId="0" fontId="38" fillId="0" borderId="0" xfId="0" applyFont="1" applyAlignment="1">
      <alignment vertical="center"/>
    </xf>
    <xf numFmtId="0" fontId="43" fillId="2" borderId="0" xfId="1" applyFont="1" applyFill="1" applyAlignment="1">
      <alignment vertical="center"/>
    </xf>
    <xf numFmtId="0" fontId="46" fillId="2" borderId="0" xfId="1" applyFont="1" applyFill="1"/>
    <xf numFmtId="0" fontId="47" fillId="0" borderId="0" xfId="0" applyFont="1"/>
    <xf numFmtId="0" fontId="47" fillId="2" borderId="0" xfId="0" applyFont="1" applyFill="1"/>
    <xf numFmtId="0" fontId="28" fillId="2" borderId="0" xfId="0" applyFont="1" applyFill="1"/>
    <xf numFmtId="0" fontId="46" fillId="0" borderId="0" xfId="1" applyFont="1" applyFill="1"/>
    <xf numFmtId="0" fontId="48" fillId="0" borderId="0" xfId="0" applyFont="1"/>
    <xf numFmtId="0" fontId="49" fillId="2" borderId="0" xfId="0" applyFont="1" applyFill="1"/>
    <xf numFmtId="0" fontId="48" fillId="2" borderId="0" xfId="0" applyFont="1" applyFill="1"/>
    <xf numFmtId="0" fontId="32" fillId="2" borderId="0" xfId="0" applyFont="1" applyFill="1"/>
    <xf numFmtId="0" fontId="50" fillId="2" borderId="0" xfId="0" applyFont="1" applyFill="1"/>
    <xf numFmtId="0" fontId="49" fillId="0" borderId="0" xfId="0" applyFont="1"/>
    <xf numFmtId="0" fontId="51" fillId="0" borderId="0" xfId="0" applyFont="1"/>
    <xf numFmtId="0" fontId="52" fillId="0" borderId="0" xfId="0" applyFont="1"/>
    <xf numFmtId="0" fontId="33" fillId="0" borderId="0" xfId="0" applyFont="1" applyAlignment="1">
      <alignment horizontal="center" vertical="top" wrapText="1"/>
    </xf>
    <xf numFmtId="0" fontId="48" fillId="2" borderId="0" xfId="0" applyFont="1" applyFill="1" applyAlignment="1">
      <alignment vertical="top"/>
    </xf>
    <xf numFmtId="0" fontId="46" fillId="0" borderId="0" xfId="1" applyFont="1"/>
    <xf numFmtId="0" fontId="53" fillId="2" borderId="0" xfId="0" applyFont="1" applyFill="1"/>
    <xf numFmtId="0" fontId="6" fillId="2" borderId="0" xfId="0" applyFont="1" applyFill="1" applyAlignment="1">
      <alignment vertical="center" wrapText="1"/>
    </xf>
    <xf numFmtId="165" fontId="1" fillId="5" borderId="10" xfId="0" applyNumberFormat="1" applyFont="1" applyFill="1" applyBorder="1" applyAlignment="1">
      <alignment horizontal="center" vertical="center"/>
    </xf>
    <xf numFmtId="0" fontId="1" fillId="3" borderId="30" xfId="0" applyFont="1" applyFill="1" applyBorder="1" applyAlignment="1">
      <alignment horizontal="center" vertical="center"/>
    </xf>
    <xf numFmtId="165" fontId="1" fillId="5" borderId="26" xfId="0" applyNumberFormat="1" applyFont="1" applyFill="1" applyBorder="1" applyAlignment="1">
      <alignment horizontal="center" vertical="center"/>
    </xf>
    <xf numFmtId="165" fontId="1" fillId="5" borderId="31" xfId="0" applyNumberFormat="1" applyFont="1" applyFill="1" applyBorder="1" applyAlignment="1">
      <alignment horizontal="center" vertical="center"/>
    </xf>
    <xf numFmtId="0" fontId="1" fillId="3" borderId="27" xfId="0" applyFont="1" applyFill="1" applyBorder="1" applyAlignment="1">
      <alignment horizontal="center" vertical="center"/>
    </xf>
    <xf numFmtId="164" fontId="1" fillId="3" borderId="6" xfId="0" applyNumberFormat="1" applyFont="1" applyFill="1" applyBorder="1" applyAlignment="1">
      <alignment horizontal="right" vertical="center"/>
    </xf>
    <xf numFmtId="0" fontId="27" fillId="0" borderId="0" xfId="1" applyFont="1" applyAlignment="1">
      <alignment horizontal="left" wrapText="1"/>
    </xf>
    <xf numFmtId="0" fontId="28" fillId="0" borderId="0" xfId="0" applyFont="1"/>
    <xf numFmtId="0" fontId="27" fillId="0" borderId="0" xfId="1" applyFont="1" applyAlignment="1">
      <alignment horizontal="left"/>
    </xf>
    <xf numFmtId="0" fontId="27" fillId="0" borderId="0" xfId="1" applyFont="1"/>
    <xf numFmtId="0" fontId="27" fillId="0" borderId="0" xfId="1" applyFont="1" applyAlignment="1"/>
    <xf numFmtId="0" fontId="1" fillId="2" borderId="32" xfId="0" applyFont="1" applyFill="1" applyBorder="1"/>
    <xf numFmtId="0" fontId="1" fillId="2" borderId="33" xfId="0" applyFont="1" applyFill="1" applyBorder="1"/>
    <xf numFmtId="0" fontId="1" fillId="2" borderId="34" xfId="0" applyFont="1" applyFill="1" applyBorder="1"/>
    <xf numFmtId="0" fontId="1" fillId="2" borderId="33" xfId="0" applyFont="1" applyFill="1" applyBorder="1" applyAlignment="1">
      <alignment horizontal="left"/>
    </xf>
    <xf numFmtId="0" fontId="1" fillId="0" borderId="33" xfId="0" applyFont="1" applyBorder="1"/>
    <xf numFmtId="0" fontId="1" fillId="2" borderId="33" xfId="0" applyFont="1" applyFill="1" applyBorder="1" applyAlignment="1">
      <alignment horizontal="left" wrapText="1"/>
    </xf>
    <xf numFmtId="0" fontId="1" fillId="2" borderId="35" xfId="0" applyFont="1" applyFill="1" applyBorder="1"/>
    <xf numFmtId="0" fontId="1" fillId="2" borderId="36" xfId="0" applyFont="1" applyFill="1" applyBorder="1"/>
    <xf numFmtId="0" fontId="1" fillId="2" borderId="36" xfId="0" applyFont="1" applyFill="1" applyBorder="1" applyAlignment="1">
      <alignment horizontal="left"/>
    </xf>
    <xf numFmtId="0" fontId="1" fillId="2" borderId="37" xfId="0" applyFont="1" applyFill="1" applyBorder="1"/>
    <xf numFmtId="0" fontId="2" fillId="2" borderId="36" xfId="0" applyFont="1" applyFill="1" applyBorder="1"/>
    <xf numFmtId="0" fontId="1" fillId="2" borderId="36" xfId="0" applyFont="1" applyFill="1" applyBorder="1" applyAlignment="1">
      <alignment wrapText="1"/>
    </xf>
    <xf numFmtId="0" fontId="1" fillId="0" borderId="36" xfId="0" applyFont="1" applyBorder="1"/>
    <xf numFmtId="0" fontId="1" fillId="2" borderId="36" xfId="0" applyFont="1" applyFill="1" applyBorder="1" applyAlignment="1">
      <alignment horizontal="left" wrapText="1"/>
    </xf>
    <xf numFmtId="0" fontId="61" fillId="0" borderId="0" xfId="0" applyFont="1" applyAlignment="1">
      <alignment vertical="top"/>
    </xf>
    <xf numFmtId="0" fontId="61" fillId="0" borderId="0" xfId="0" applyFont="1"/>
    <xf numFmtId="0" fontId="65" fillId="0" borderId="0" xfId="0" applyFont="1"/>
    <xf numFmtId="0" fontId="65" fillId="0" borderId="0" xfId="0" applyFont="1" applyAlignment="1">
      <alignment horizontal="right" vertical="center"/>
    </xf>
    <xf numFmtId="0" fontId="67" fillId="0" borderId="0" xfId="0" applyFont="1"/>
    <xf numFmtId="0" fontId="15" fillId="0" borderId="0" xfId="0" applyFont="1" applyAlignment="1">
      <alignment vertical="center"/>
    </xf>
    <xf numFmtId="0" fontId="30" fillId="0" borderId="0" xfId="0" applyFont="1" applyAlignment="1">
      <alignment horizontal="right" vertical="top"/>
    </xf>
    <xf numFmtId="0" fontId="27" fillId="0" borderId="0" xfId="1" applyFont="1" applyFill="1" applyAlignment="1">
      <alignment horizontal="left"/>
    </xf>
    <xf numFmtId="0" fontId="28" fillId="0" borderId="0" xfId="0" applyFont="1" applyAlignment="1">
      <alignment vertical="center"/>
    </xf>
    <xf numFmtId="0" fontId="27" fillId="0" borderId="0" xfId="1" applyFont="1" applyFill="1" applyAlignment="1">
      <alignment horizontal="left" vertical="center"/>
    </xf>
    <xf numFmtId="0" fontId="60" fillId="0" borderId="0" xfId="0" applyFont="1"/>
    <xf numFmtId="0" fontId="1" fillId="3" borderId="41" xfId="0" applyFont="1" applyFill="1" applyBorder="1" applyAlignment="1">
      <alignment vertical="center"/>
    </xf>
    <xf numFmtId="0" fontId="1" fillId="3" borderId="42" xfId="0" applyFont="1" applyFill="1" applyBorder="1" applyAlignment="1">
      <alignment vertical="center"/>
    </xf>
    <xf numFmtId="0" fontId="1" fillId="3" borderId="43" xfId="0" applyFont="1" applyFill="1" applyBorder="1" applyAlignment="1">
      <alignment vertical="center"/>
    </xf>
    <xf numFmtId="0" fontId="14" fillId="0" borderId="0" xfId="0" applyFont="1" applyAlignment="1">
      <alignment vertical="center"/>
    </xf>
    <xf numFmtId="0" fontId="1" fillId="0" borderId="0" xfId="0" applyFont="1" applyAlignment="1">
      <alignment horizontal="right" vertical="top" wrapText="1"/>
    </xf>
    <xf numFmtId="0" fontId="7" fillId="0" borderId="0" xfId="0" applyFont="1"/>
    <xf numFmtId="0" fontId="70" fillId="0" borderId="0" xfId="0" applyFont="1" applyAlignment="1">
      <alignment vertical="center"/>
    </xf>
    <xf numFmtId="0" fontId="17" fillId="2" borderId="0" xfId="0" applyFont="1" applyFill="1" applyAlignment="1">
      <alignment vertical="center"/>
    </xf>
    <xf numFmtId="0" fontId="71" fillId="2" borderId="0" xfId="0" applyFont="1" applyFill="1" applyAlignment="1">
      <alignment vertical="center" wrapText="1"/>
    </xf>
    <xf numFmtId="0" fontId="21" fillId="2" borderId="0" xfId="1" applyFont="1" applyFill="1" applyAlignment="1">
      <alignment vertical="center"/>
    </xf>
    <xf numFmtId="0" fontId="23" fillId="2" borderId="0" xfId="0" applyFont="1" applyFill="1" applyAlignment="1">
      <alignment horizontal="left" vertical="center"/>
    </xf>
    <xf numFmtId="0" fontId="23" fillId="2" borderId="0" xfId="0" applyFont="1" applyFill="1" applyAlignment="1">
      <alignment vertical="center"/>
    </xf>
    <xf numFmtId="0" fontId="60" fillId="0" borderId="0" xfId="1" applyFont="1" applyFill="1" applyAlignment="1">
      <alignment vertical="center"/>
    </xf>
    <xf numFmtId="0" fontId="21" fillId="0" borderId="0" xfId="1" applyFont="1" applyFill="1" applyAlignment="1">
      <alignment horizontal="left"/>
    </xf>
    <xf numFmtId="0" fontId="27" fillId="0" borderId="0" xfId="1" applyFont="1" applyAlignment="1">
      <alignment horizontal="left"/>
    </xf>
    <xf numFmtId="0" fontId="33" fillId="0" borderId="0" xfId="0" applyFont="1" applyAlignment="1">
      <alignment horizontal="center" vertical="center" wrapText="1"/>
    </xf>
    <xf numFmtId="0" fontId="21" fillId="0" borderId="4" xfId="1" applyFont="1" applyBorder="1" applyAlignment="1">
      <alignment horizontal="left" vertical="center"/>
    </xf>
    <xf numFmtId="0" fontId="21" fillId="0" borderId="0" xfId="1" applyFont="1" applyAlignment="1">
      <alignment horizontal="left" vertical="center"/>
    </xf>
    <xf numFmtId="0" fontId="21" fillId="0" borderId="4" xfId="1" applyFont="1" applyFill="1" applyBorder="1" applyAlignment="1">
      <alignment horizontal="left" vertical="center"/>
    </xf>
    <xf numFmtId="0" fontId="21" fillId="0" borderId="0" xfId="1" applyFont="1" applyFill="1" applyAlignment="1">
      <alignment horizontal="left" vertical="center"/>
    </xf>
    <xf numFmtId="0" fontId="27" fillId="0" borderId="0" xfId="1" applyFont="1" applyBorder="1" applyAlignment="1">
      <alignment horizontal="center" vertical="center"/>
    </xf>
    <xf numFmtId="0" fontId="27" fillId="0" borderId="0" xfId="1" applyFont="1" applyAlignment="1">
      <alignment horizontal="center" vertical="center"/>
    </xf>
    <xf numFmtId="0" fontId="59" fillId="0" borderId="0" xfId="0" applyFont="1" applyAlignment="1">
      <alignment horizontal="center" vertical="center" wrapText="1"/>
    </xf>
    <xf numFmtId="0" fontId="36" fillId="0" borderId="0" xfId="1" applyFont="1" applyAlignment="1">
      <alignment horizontal="center" wrapText="1"/>
    </xf>
    <xf numFmtId="0" fontId="61" fillId="0" borderId="0" xfId="0" applyFont="1" applyAlignment="1">
      <alignment horizontal="left" vertical="top" wrapText="1"/>
    </xf>
    <xf numFmtId="0" fontId="27" fillId="0" borderId="0" xfId="1" applyFont="1" applyAlignment="1">
      <alignment horizontal="left" vertical="center"/>
    </xf>
    <xf numFmtId="49" fontId="1" fillId="3" borderId="15" xfId="0" applyNumberFormat="1" applyFont="1" applyFill="1" applyBorder="1" applyAlignment="1">
      <alignment horizontal="left" vertical="center" wrapText="1"/>
    </xf>
    <xf numFmtId="49" fontId="1" fillId="3" borderId="16" xfId="0" applyNumberFormat="1" applyFont="1" applyFill="1" applyBorder="1" applyAlignment="1">
      <alignment horizontal="left" vertical="center" wrapText="1"/>
    </xf>
    <xf numFmtId="49" fontId="1" fillId="3" borderId="17" xfId="0" applyNumberFormat="1" applyFont="1" applyFill="1" applyBorder="1" applyAlignment="1">
      <alignment horizontal="left" vertical="center" wrapText="1"/>
    </xf>
    <xf numFmtId="49" fontId="1" fillId="3" borderId="12" xfId="0" applyNumberFormat="1" applyFont="1" applyFill="1" applyBorder="1" applyAlignment="1">
      <alignment horizontal="left" vertical="center" wrapText="1"/>
    </xf>
    <xf numFmtId="49" fontId="1" fillId="3" borderId="13" xfId="0" applyNumberFormat="1" applyFont="1" applyFill="1" applyBorder="1" applyAlignment="1">
      <alignment horizontal="left" vertical="center" wrapText="1"/>
    </xf>
    <xf numFmtId="49" fontId="1" fillId="3" borderId="14" xfId="0" applyNumberFormat="1" applyFont="1" applyFill="1" applyBorder="1" applyAlignment="1">
      <alignment horizontal="left" vertical="center" wrapText="1"/>
    </xf>
    <xf numFmtId="49" fontId="1" fillId="3" borderId="18" xfId="0" applyNumberFormat="1" applyFont="1" applyFill="1" applyBorder="1" applyAlignment="1">
      <alignment horizontal="left" vertical="center" wrapText="1"/>
    </xf>
    <xf numFmtId="49" fontId="1" fillId="3" borderId="11" xfId="0" applyNumberFormat="1" applyFont="1" applyFill="1" applyBorder="1" applyAlignment="1">
      <alignment horizontal="left" vertical="center" wrapText="1"/>
    </xf>
    <xf numFmtId="49" fontId="1" fillId="3" borderId="19" xfId="0" applyNumberFormat="1" applyFont="1" applyFill="1" applyBorder="1" applyAlignment="1">
      <alignment horizontal="left" vertical="center" wrapText="1"/>
    </xf>
    <xf numFmtId="0" fontId="61" fillId="0" borderId="0" xfId="0" applyFont="1" applyAlignment="1">
      <alignment horizontal="left" vertical="center" wrapText="1"/>
    </xf>
    <xf numFmtId="0" fontId="61" fillId="0" borderId="0" xfId="0" applyFont="1" applyAlignment="1">
      <alignment horizontal="left" vertical="center"/>
    </xf>
    <xf numFmtId="0" fontId="1" fillId="3" borderId="12" xfId="0" applyFont="1" applyFill="1" applyBorder="1" applyAlignment="1">
      <alignment horizontal="left" vertical="center"/>
    </xf>
    <xf numFmtId="0" fontId="1" fillId="3" borderId="13" xfId="0" applyFont="1" applyFill="1" applyBorder="1" applyAlignment="1">
      <alignment horizontal="left" vertical="center"/>
    </xf>
    <xf numFmtId="0" fontId="1" fillId="3" borderId="14" xfId="0" applyFont="1" applyFill="1" applyBorder="1" applyAlignment="1">
      <alignment horizontal="left" vertical="center"/>
    </xf>
    <xf numFmtId="0" fontId="1" fillId="3" borderId="15" xfId="0" applyFont="1" applyFill="1" applyBorder="1" applyAlignment="1">
      <alignment horizontal="left" vertical="center"/>
    </xf>
    <xf numFmtId="0" fontId="1" fillId="3" borderId="16" xfId="0" applyFont="1" applyFill="1" applyBorder="1" applyAlignment="1">
      <alignment horizontal="left" vertical="center"/>
    </xf>
    <xf numFmtId="0" fontId="1" fillId="3" borderId="17" xfId="0" applyFont="1" applyFill="1" applyBorder="1" applyAlignment="1">
      <alignment horizontal="left" vertical="center"/>
    </xf>
    <xf numFmtId="0" fontId="27" fillId="0" borderId="0" xfId="1" applyFont="1" applyFill="1" applyAlignment="1">
      <alignment horizontal="left"/>
    </xf>
    <xf numFmtId="0" fontId="21" fillId="0" borderId="0" xfId="1" applyFont="1" applyAlignment="1">
      <alignment horizontal="left"/>
    </xf>
    <xf numFmtId="0" fontId="1" fillId="0" borderId="0" xfId="0" applyFont="1" applyAlignment="1">
      <alignment horizontal="right" vertical="top" wrapText="1"/>
    </xf>
    <xf numFmtId="0" fontId="1" fillId="3" borderId="1" xfId="0" applyFont="1" applyFill="1" applyBorder="1" applyAlignment="1">
      <alignment horizontal="left" vertical="top"/>
    </xf>
    <xf numFmtId="0" fontId="1" fillId="3" borderId="2" xfId="0" applyFont="1" applyFill="1" applyBorder="1" applyAlignment="1">
      <alignment horizontal="left" vertical="top"/>
    </xf>
    <xf numFmtId="0" fontId="1" fillId="3" borderId="3" xfId="0" applyFont="1" applyFill="1" applyBorder="1" applyAlignment="1">
      <alignment horizontal="left" vertical="top"/>
    </xf>
    <xf numFmtId="0" fontId="1" fillId="3" borderId="6" xfId="0" applyFont="1" applyFill="1" applyBorder="1" applyAlignment="1">
      <alignment horizontal="left" vertical="top"/>
    </xf>
    <xf numFmtId="0" fontId="1" fillId="3" borderId="7" xfId="0" applyFont="1" applyFill="1" applyBorder="1" applyAlignment="1">
      <alignment horizontal="left" vertical="top"/>
    </xf>
    <xf numFmtId="0" fontId="1" fillId="3" borderId="8" xfId="0" applyFont="1" applyFill="1" applyBorder="1" applyAlignment="1">
      <alignment horizontal="left" vertical="top"/>
    </xf>
    <xf numFmtId="0" fontId="1" fillId="3" borderId="18" xfId="0" applyFont="1" applyFill="1" applyBorder="1" applyAlignment="1">
      <alignment horizontal="left" vertical="center"/>
    </xf>
    <xf numFmtId="0" fontId="1" fillId="3" borderId="11" xfId="0" applyFont="1" applyFill="1" applyBorder="1" applyAlignment="1">
      <alignment horizontal="left" vertical="center"/>
    </xf>
    <xf numFmtId="0" fontId="1" fillId="3" borderId="19" xfId="0" applyFont="1" applyFill="1" applyBorder="1" applyAlignment="1">
      <alignment horizontal="left" vertical="center"/>
    </xf>
    <xf numFmtId="0" fontId="1" fillId="0" borderId="0" xfId="0" applyFont="1" applyAlignment="1">
      <alignment horizontal="right" vertical="center" wrapText="1"/>
    </xf>
    <xf numFmtId="49" fontId="1" fillId="3" borderId="18" xfId="0" applyNumberFormat="1" applyFont="1" applyFill="1" applyBorder="1" applyAlignment="1">
      <alignment horizontal="left" vertical="top"/>
    </xf>
    <xf numFmtId="49" fontId="1" fillId="3" borderId="11" xfId="0" applyNumberFormat="1" applyFont="1" applyFill="1" applyBorder="1" applyAlignment="1">
      <alignment horizontal="left" vertical="top"/>
    </xf>
    <xf numFmtId="49" fontId="1" fillId="3" borderId="39" xfId="0" applyNumberFormat="1" applyFont="1" applyFill="1" applyBorder="1" applyAlignment="1">
      <alignment horizontal="left" vertical="top"/>
    </xf>
    <xf numFmtId="49" fontId="1" fillId="3" borderId="19" xfId="0" applyNumberFormat="1" applyFont="1" applyFill="1" applyBorder="1" applyAlignment="1">
      <alignment horizontal="left" vertical="top"/>
    </xf>
    <xf numFmtId="49" fontId="1" fillId="3" borderId="15" xfId="0" applyNumberFormat="1" applyFont="1" applyFill="1" applyBorder="1" applyAlignment="1">
      <alignment horizontal="left" vertical="top"/>
    </xf>
    <xf numFmtId="49" fontId="1" fillId="3" borderId="16" xfId="0" applyNumberFormat="1" applyFont="1" applyFill="1" applyBorder="1" applyAlignment="1">
      <alignment horizontal="left" vertical="top"/>
    </xf>
    <xf numFmtId="49" fontId="1" fillId="3" borderId="40" xfId="0" applyNumberFormat="1" applyFont="1" applyFill="1" applyBorder="1" applyAlignment="1">
      <alignment horizontal="left" vertical="top"/>
    </xf>
    <xf numFmtId="49" fontId="1" fillId="3" borderId="17" xfId="0" applyNumberFormat="1" applyFont="1" applyFill="1" applyBorder="1" applyAlignment="1">
      <alignment horizontal="left" vertical="top"/>
    </xf>
    <xf numFmtId="49" fontId="1" fillId="3" borderId="18" xfId="0" applyNumberFormat="1" applyFont="1" applyFill="1" applyBorder="1" applyAlignment="1">
      <alignment horizontal="left" vertical="center"/>
    </xf>
    <xf numFmtId="49" fontId="1" fillId="3" borderId="11" xfId="0" applyNumberFormat="1" applyFont="1" applyFill="1" applyBorder="1" applyAlignment="1">
      <alignment horizontal="left" vertical="center"/>
    </xf>
    <xf numFmtId="49" fontId="1" fillId="3" borderId="39" xfId="0" applyNumberFormat="1" applyFont="1" applyFill="1" applyBorder="1" applyAlignment="1">
      <alignment horizontal="left" vertical="center"/>
    </xf>
    <xf numFmtId="49" fontId="1" fillId="3" borderId="19" xfId="0" applyNumberFormat="1" applyFont="1" applyFill="1" applyBorder="1" applyAlignment="1">
      <alignment horizontal="left" vertical="center"/>
    </xf>
    <xf numFmtId="0" fontId="8" fillId="6" borderId="18" xfId="0" applyFont="1" applyFill="1" applyBorder="1" applyAlignment="1">
      <alignment horizontal="left" wrapText="1"/>
    </xf>
    <xf numFmtId="0" fontId="8" fillId="6" borderId="11" xfId="0" applyFont="1" applyFill="1" applyBorder="1" applyAlignment="1">
      <alignment horizontal="left"/>
    </xf>
    <xf numFmtId="0" fontId="8" fillId="6" borderId="19" xfId="0" applyFont="1" applyFill="1" applyBorder="1" applyAlignment="1">
      <alignment horizontal="left"/>
    </xf>
    <xf numFmtId="49" fontId="1" fillId="3" borderId="15" xfId="0" applyNumberFormat="1" applyFont="1" applyFill="1" applyBorder="1" applyAlignment="1">
      <alignment horizontal="left" vertical="center"/>
    </xf>
    <xf numFmtId="49" fontId="1" fillId="3" borderId="16" xfId="0" applyNumberFormat="1" applyFont="1" applyFill="1" applyBorder="1" applyAlignment="1">
      <alignment horizontal="left" vertical="center"/>
    </xf>
    <xf numFmtId="49" fontId="1" fillId="3" borderId="17" xfId="0" applyNumberFormat="1" applyFont="1" applyFill="1" applyBorder="1" applyAlignment="1">
      <alignment horizontal="left" vertical="center"/>
    </xf>
    <xf numFmtId="49" fontId="1" fillId="3" borderId="12" xfId="0" applyNumberFormat="1" applyFont="1" applyFill="1" applyBorder="1" applyAlignment="1">
      <alignment horizontal="left" vertical="center"/>
    </xf>
    <xf numFmtId="49" fontId="1" fillId="3" borderId="13" xfId="0" applyNumberFormat="1" applyFont="1" applyFill="1" applyBorder="1" applyAlignment="1">
      <alignment horizontal="left" vertical="center"/>
    </xf>
    <xf numFmtId="49" fontId="1" fillId="3" borderId="38" xfId="0" applyNumberFormat="1" applyFont="1" applyFill="1" applyBorder="1" applyAlignment="1">
      <alignment horizontal="left" vertical="center"/>
    </xf>
    <xf numFmtId="49" fontId="1" fillId="3" borderId="14" xfId="0" applyNumberFormat="1" applyFont="1" applyFill="1" applyBorder="1" applyAlignment="1">
      <alignment horizontal="left" vertical="center"/>
    </xf>
    <xf numFmtId="0" fontId="57" fillId="2" borderId="0" xfId="1" applyFont="1" applyFill="1" applyAlignment="1">
      <alignment horizontal="center" vertical="center"/>
    </xf>
    <xf numFmtId="164" fontId="1" fillId="3" borderId="12" xfId="0" applyNumberFormat="1" applyFont="1" applyFill="1" applyBorder="1" applyAlignment="1">
      <alignment horizontal="center" vertical="center"/>
    </xf>
    <xf numFmtId="164" fontId="1" fillId="3" borderId="14" xfId="0" applyNumberFormat="1" applyFont="1" applyFill="1" applyBorder="1" applyAlignment="1">
      <alignment horizontal="center" vertical="center"/>
    </xf>
    <xf numFmtId="164" fontId="1" fillId="3" borderId="18" xfId="0" applyNumberFormat="1" applyFont="1" applyFill="1" applyBorder="1" applyAlignment="1">
      <alignment horizontal="center" vertical="center"/>
    </xf>
    <xf numFmtId="164" fontId="1" fillId="3" borderId="19" xfId="0" applyNumberFormat="1" applyFont="1" applyFill="1" applyBorder="1" applyAlignment="1">
      <alignment horizontal="center" vertical="center"/>
    </xf>
    <xf numFmtId="2" fontId="1" fillId="6" borderId="15" xfId="0" applyNumberFormat="1" applyFont="1" applyFill="1" applyBorder="1" applyAlignment="1">
      <alignment horizontal="center" vertical="center"/>
    </xf>
    <xf numFmtId="2" fontId="1" fillId="6" borderId="17" xfId="0" applyNumberFormat="1" applyFont="1" applyFill="1" applyBorder="1" applyAlignment="1">
      <alignment horizontal="center" vertical="center"/>
    </xf>
    <xf numFmtId="0" fontId="27" fillId="0" borderId="0" xfId="1" applyFont="1" applyAlignment="1">
      <alignment horizontal="left" vertical="top" wrapText="1"/>
    </xf>
    <xf numFmtId="2" fontId="1" fillId="6" borderId="18" xfId="0" applyNumberFormat="1" applyFont="1" applyFill="1" applyBorder="1" applyAlignment="1">
      <alignment horizontal="center" vertical="center"/>
    </xf>
    <xf numFmtId="2" fontId="1" fillId="6" borderId="19" xfId="0" applyNumberFormat="1" applyFont="1" applyFill="1" applyBorder="1" applyAlignment="1">
      <alignment horizontal="center" vertical="center"/>
    </xf>
    <xf numFmtId="0" fontId="1" fillId="3" borderId="24" xfId="0" applyFont="1" applyFill="1" applyBorder="1" applyAlignment="1">
      <alignment horizontal="center" vertical="center"/>
    </xf>
    <xf numFmtId="0" fontId="1" fillId="3" borderId="25" xfId="0" applyFont="1" applyFill="1" applyBorder="1" applyAlignment="1">
      <alignment horizontal="center" vertical="center"/>
    </xf>
    <xf numFmtId="0" fontId="1" fillId="3" borderId="26" xfId="0" applyFont="1" applyFill="1" applyBorder="1" applyAlignment="1">
      <alignment horizontal="center" vertical="center"/>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27" fillId="2" borderId="4" xfId="1" applyFont="1" applyFill="1" applyBorder="1" applyAlignment="1">
      <alignment horizontal="left" vertical="center" wrapText="1"/>
    </xf>
    <xf numFmtId="0" fontId="27" fillId="2" borderId="0" xfId="1" applyFont="1" applyFill="1" applyAlignment="1">
      <alignment horizontal="left" vertical="center" wrapText="1"/>
    </xf>
    <xf numFmtId="0" fontId="2" fillId="0" borderId="0" xfId="0" applyFont="1" applyAlignment="1">
      <alignment horizontal="right" vertical="center"/>
    </xf>
    <xf numFmtId="0" fontId="72" fillId="4" borderId="0" xfId="0" applyFont="1" applyFill="1" applyAlignment="1">
      <alignment horizontal="left" vertical="center"/>
    </xf>
    <xf numFmtId="0" fontId="1" fillId="2" borderId="0" xfId="0" applyFont="1" applyFill="1"/>
    <xf numFmtId="0" fontId="44" fillId="0" borderId="0" xfId="1" applyFont="1" applyAlignment="1">
      <alignment horizontal="center" vertical="center"/>
    </xf>
    <xf numFmtId="0" fontId="40" fillId="2" borderId="0" xfId="0" applyFont="1" applyFill="1" applyAlignment="1">
      <alignment horizontal="center" vertical="center" wrapText="1"/>
    </xf>
    <xf numFmtId="0" fontId="40" fillId="2" borderId="0" xfId="0" applyFont="1" applyFill="1" applyAlignment="1">
      <alignment horizontal="center" vertical="center"/>
    </xf>
    <xf numFmtId="0" fontId="1" fillId="2" borderId="0" xfId="0" applyFont="1" applyFill="1" applyAlignment="1">
      <alignment horizontal="left"/>
    </xf>
    <xf numFmtId="0" fontId="3" fillId="2" borderId="1"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3" fillId="2" borderId="6" xfId="0" applyFont="1" applyFill="1" applyBorder="1" applyAlignment="1">
      <alignment horizontal="left" vertical="center"/>
    </xf>
    <xf numFmtId="0" fontId="3" fillId="2" borderId="7" xfId="0" applyFont="1" applyFill="1" applyBorder="1" applyAlignment="1">
      <alignment horizontal="left" vertical="center"/>
    </xf>
    <xf numFmtId="0" fontId="3" fillId="2" borderId="8" xfId="0" applyFont="1" applyFill="1" applyBorder="1" applyAlignment="1">
      <alignment horizontal="left" vertical="center"/>
    </xf>
    <xf numFmtId="0" fontId="68" fillId="0" borderId="0" xfId="0" applyFont="1" applyAlignment="1">
      <alignment horizontal="center" vertical="top" wrapText="1"/>
    </xf>
    <xf numFmtId="0" fontId="1" fillId="2" borderId="0" xfId="0" applyFont="1" applyFill="1" applyAlignment="1">
      <alignment horizontal="left" vertical="top" wrapText="1"/>
    </xf>
    <xf numFmtId="9" fontId="1" fillId="2" borderId="0" xfId="0" applyNumberFormat="1" applyFont="1" applyFill="1" applyAlignment="1">
      <alignment horizontal="center"/>
    </xf>
    <xf numFmtId="0" fontId="54" fillId="2" borderId="0" xfId="0" applyFont="1" applyFill="1" applyAlignment="1">
      <alignment horizontal="center"/>
    </xf>
    <xf numFmtId="0" fontId="56" fillId="0" borderId="0" xfId="1" applyFont="1" applyFill="1" applyAlignment="1">
      <alignment horizontal="center"/>
    </xf>
    <xf numFmtId="0" fontId="1" fillId="2" borderId="0" xfId="0" applyFont="1" applyFill="1" applyAlignment="1">
      <alignment horizontal="left" vertical="center" wrapText="1"/>
    </xf>
    <xf numFmtId="0" fontId="46" fillId="0" borderId="0" xfId="1" applyFont="1" applyFill="1" applyAlignment="1">
      <alignment horizontal="center"/>
    </xf>
    <xf numFmtId="0" fontId="55" fillId="2" borderId="0" xfId="1" applyFont="1" applyFill="1" applyAlignment="1">
      <alignment horizontal="center"/>
    </xf>
    <xf numFmtId="0" fontId="1" fillId="2" borderId="0" xfId="0" applyFont="1" applyFill="1" applyAlignment="1">
      <alignment horizontal="center"/>
    </xf>
  </cellXfs>
  <cellStyles count="2">
    <cellStyle name="Hyperlink" xfId="1" builtinId="8"/>
    <cellStyle name="Normal" xfId="0" builtinId="0"/>
  </cellStyles>
  <dxfs count="37">
    <dxf>
      <fill>
        <patternFill>
          <bgColor rgb="FFFFFF00"/>
        </patternFill>
      </fill>
    </dxf>
    <dxf>
      <fill>
        <patternFill>
          <bgColor rgb="FFFFFF00"/>
        </patternFill>
      </fill>
    </dxf>
    <dxf>
      <fill>
        <patternFill>
          <bgColor rgb="FFFFFF00"/>
        </patternFill>
      </fill>
    </dxf>
    <dxf>
      <fill>
        <patternFill>
          <bgColor theme="0" tint="-0.14996795556505021"/>
        </patternFill>
      </fill>
    </dxf>
    <dxf>
      <font>
        <color theme="1"/>
      </font>
      <fill>
        <patternFill patternType="solid">
          <bgColor theme="0" tint="-0.14996795556505021"/>
        </patternFill>
      </fill>
    </dxf>
    <dxf>
      <fill>
        <patternFill>
          <bgColor theme="0" tint="-0.14996795556505021"/>
        </patternFill>
      </fill>
    </dxf>
    <dxf>
      <font>
        <color theme="1"/>
      </font>
      <fill>
        <patternFill patternType="solid">
          <bgColor theme="0" tint="-0.14996795556505021"/>
        </patternFill>
      </fill>
    </dxf>
    <dxf>
      <fill>
        <patternFill>
          <bgColor theme="0" tint="-0.14996795556505021"/>
        </patternFill>
      </fill>
    </dxf>
    <dxf>
      <font>
        <color theme="1"/>
      </font>
      <fill>
        <patternFill>
          <bgColor theme="0" tint="-0.14996795556505021"/>
        </patternFill>
      </fill>
    </dxf>
    <dxf>
      <font>
        <color theme="0"/>
      </font>
    </dxf>
    <dxf>
      <fill>
        <patternFill>
          <bgColor theme="3" tint="9.9948118533890809E-2"/>
        </patternFill>
      </fill>
    </dxf>
    <dxf>
      <fill>
        <patternFill>
          <bgColor rgb="FFFF0000"/>
        </patternFill>
      </fill>
    </dxf>
    <dxf>
      <fill>
        <patternFill>
          <bgColor rgb="FF92D050"/>
        </patternFill>
      </fill>
    </dxf>
    <dxf>
      <font>
        <color theme="0"/>
      </font>
    </dxf>
    <dxf>
      <font>
        <color theme="0"/>
      </font>
    </dxf>
    <dxf>
      <font>
        <b/>
        <i val="0"/>
        <color auto="1"/>
      </font>
      <fill>
        <patternFill>
          <bgColor rgb="FFFFFF00"/>
        </patternFill>
      </fill>
    </dxf>
    <dxf>
      <font>
        <color auto="1"/>
      </font>
      <fill>
        <patternFill>
          <bgColor theme="0" tint="-0.14996795556505021"/>
        </patternFill>
      </fill>
    </dxf>
    <dxf>
      <font>
        <color auto="1"/>
      </font>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ont>
        <color auto="1"/>
      </font>
      <numFmt numFmtId="15" formatCode="0.00E+00"/>
      <fill>
        <patternFill>
          <bgColor theme="3" tint="9.9948118533890809E-2"/>
        </patternFill>
      </fill>
    </dxf>
    <dxf>
      <fill>
        <patternFill>
          <bgColor rgb="FFFF0000"/>
        </patternFill>
      </fill>
    </dxf>
    <dxf>
      <fill>
        <patternFill>
          <bgColor theme="3" tint="9.9948118533890809E-2"/>
        </patternFill>
      </fill>
    </dxf>
    <dxf>
      <fill>
        <patternFill>
          <bgColor rgb="FFFF0000"/>
        </patternFill>
      </fill>
    </dxf>
    <dxf>
      <fill>
        <patternFill>
          <bgColor rgb="FF92D050"/>
        </patternFill>
      </fill>
    </dxf>
    <dxf>
      <fill>
        <patternFill>
          <bgColor theme="3" tint="9.9948118533890809E-2"/>
        </patternFill>
      </fill>
    </dxf>
    <dxf>
      <fill>
        <patternFill>
          <bgColor theme="3" tint="9.9948118533890809E-2"/>
        </patternFill>
      </fill>
    </dxf>
    <dxf>
      <fill>
        <patternFill>
          <bgColor theme="3" tint="9.9948118533890809E-2"/>
        </patternFill>
      </fill>
    </dxf>
    <dxf>
      <fill>
        <patternFill>
          <bgColor rgb="FFFF0000"/>
        </patternFill>
      </fill>
    </dxf>
    <dxf>
      <fill>
        <patternFill>
          <bgColor rgb="FF92D050"/>
        </patternFill>
      </fill>
    </dxf>
    <dxf>
      <fill>
        <patternFill>
          <bgColor rgb="FFFF0000"/>
        </patternFill>
      </fill>
    </dxf>
    <dxf>
      <font>
        <b/>
        <i val="0"/>
      </font>
      <fill>
        <patternFill>
          <bgColor rgb="FFFFFF00"/>
        </patternFill>
      </fill>
    </dxf>
    <dxf>
      <font>
        <color auto="1"/>
      </font>
      <fill>
        <patternFill>
          <bgColor theme="0" tint="-0.14996795556505021"/>
        </patternFill>
      </fill>
    </dxf>
    <dxf>
      <font>
        <color theme="0"/>
      </font>
      <fill>
        <patternFill>
          <bgColor theme="3" tint="9.9948118533890809E-2"/>
        </patternFill>
      </fill>
    </dxf>
    <dxf>
      <font>
        <color auto="1"/>
      </font>
      <fill>
        <patternFill>
          <bgColor theme="0" tint="-0.14996795556505021"/>
        </patternFill>
      </fill>
    </dxf>
    <dxf>
      <font>
        <color theme="0"/>
      </font>
      <fill>
        <patternFill>
          <bgColor theme="3" tint="9.9948118533890809E-2"/>
        </patternFill>
      </fill>
    </dxf>
  </dxfs>
  <tableStyles count="0" defaultTableStyle="TableStyleMedium2" defaultPivotStyle="PivotStyleLight16"/>
  <colors>
    <mruColors>
      <color rgb="FF163F68"/>
      <color rgb="FF3C7D22"/>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hyperlink" Target="https://buildupmn.us1.list-manage.com/subscribe?u=ddaf70a49b1213c418b68dfe7&amp;id=9d3349e097" TargetMode="External"/><Relationship Id="rId2" Type="http://schemas.openxmlformats.org/officeDocument/2006/relationships/image" Target="../media/image1.jpeg"/><Relationship Id="rId1" Type="http://schemas.openxmlformats.org/officeDocument/2006/relationships/hyperlink" Target="http://www.BuildUpMN.org" TargetMode="Externa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839138</xdr:colOff>
      <xdr:row>3</xdr:row>
      <xdr:rowOff>226</xdr:rowOff>
    </xdr:from>
    <xdr:to>
      <xdr:col>1</xdr:col>
      <xdr:colOff>157</xdr:colOff>
      <xdr:row>4</xdr:row>
      <xdr:rowOff>111283</xdr:rowOff>
    </xdr:to>
    <xdr:pic>
      <xdr:nvPicPr>
        <xdr:cNvPr id="2" name="Picture 1">
          <a:hlinkClick xmlns:r="http://schemas.openxmlformats.org/officeDocument/2006/relationships" r:id="rId1"/>
          <a:extLst>
            <a:ext uri="{FF2B5EF4-FFF2-40B4-BE49-F238E27FC236}">
              <a16:creationId xmlns:a16="http://schemas.microsoft.com/office/drawing/2014/main" id="{67050831-AF4D-65DC-BAE6-35747C5F146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839138" y="213138"/>
          <a:ext cx="2511578" cy="8545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160680</xdr:colOff>
      <xdr:row>3</xdr:row>
      <xdr:rowOff>177165</xdr:rowOff>
    </xdr:from>
    <xdr:to>
      <xdr:col>19</xdr:col>
      <xdr:colOff>377517</xdr:colOff>
      <xdr:row>3</xdr:row>
      <xdr:rowOff>682882</xdr:rowOff>
    </xdr:to>
    <xdr:pic>
      <xdr:nvPicPr>
        <xdr:cNvPr id="3" name="Picture 2">
          <a:hlinkClick xmlns:r="http://schemas.openxmlformats.org/officeDocument/2006/relationships" r:id="rId3"/>
          <a:extLst>
            <a:ext uri="{FF2B5EF4-FFF2-40B4-BE49-F238E27FC236}">
              <a16:creationId xmlns:a16="http://schemas.microsoft.com/office/drawing/2014/main" id="{1A72CCC1-864F-C0AA-9147-E7127A82761E}"/>
            </a:ext>
          </a:extLst>
        </xdr:cNvPr>
        <xdr:cNvPicPr>
          <a:picLocks noChangeAspect="1"/>
        </xdr:cNvPicPr>
      </xdr:nvPicPr>
      <xdr:blipFill>
        <a:blip xmlns:r="http://schemas.openxmlformats.org/officeDocument/2006/relationships" r:embed="rId4"/>
        <a:stretch>
          <a:fillRect/>
        </a:stretch>
      </xdr:blipFill>
      <xdr:spPr>
        <a:xfrm>
          <a:off x="14282528" y="1245622"/>
          <a:ext cx="2032715" cy="50571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codes.iccsafe.org/content/MNEC2024P1/5-building-envelope" TargetMode="External"/><Relationship Id="rId18" Type="http://schemas.openxmlformats.org/officeDocument/2006/relationships/hyperlink" Target="https://codes.iccsafe.org/content/MNEC2024P1/4-administration-and-enforcement" TargetMode="External"/><Relationship Id="rId26" Type="http://schemas.openxmlformats.org/officeDocument/2006/relationships/hyperlink" Target="https://codes.iccsafe.org/content/MNEC2024P1/5-building-envelope" TargetMode="External"/><Relationship Id="rId21" Type="http://schemas.openxmlformats.org/officeDocument/2006/relationships/hyperlink" Target="https://codes.iccsafe.org/content/MNEC2024P1/4-administration-and-enforcement" TargetMode="External"/><Relationship Id="rId34" Type="http://schemas.openxmlformats.org/officeDocument/2006/relationships/hyperlink" Target="https://codes.iccsafe.org/content/MNEC2024P1/4-administration-and-enforcement" TargetMode="External"/><Relationship Id="rId7" Type="http://schemas.openxmlformats.org/officeDocument/2006/relationships/hyperlink" Target="https://codes.iccsafe.org/content/MNEC2024P1/6-heating-ventilating-and-air-conditioning" TargetMode="External"/><Relationship Id="rId12" Type="http://schemas.openxmlformats.org/officeDocument/2006/relationships/hyperlink" Target="https://codes.iccsafe.org/content/MNEC2024P1/4-administration-and-enforcement" TargetMode="External"/><Relationship Id="rId17" Type="http://schemas.openxmlformats.org/officeDocument/2006/relationships/hyperlink" Target="https://codes.iccsafe.org/content/MNEC2024P1/normative-appendix-g-performance-rating-method" TargetMode="External"/><Relationship Id="rId25" Type="http://schemas.openxmlformats.org/officeDocument/2006/relationships/hyperlink" Target="https://codes.iccsafe.org/content/MNEC2024P1/5-building-envelope" TargetMode="External"/><Relationship Id="rId33" Type="http://schemas.openxmlformats.org/officeDocument/2006/relationships/hyperlink" Target="https://codes.iccsafe.org/content/MNEC2024P1/11-energy-cost-budget-method" TargetMode="External"/><Relationship Id="rId2" Type="http://schemas.openxmlformats.org/officeDocument/2006/relationships/hyperlink" Target="https://codes.iccsafe.org/content/MNEC2024P1/5-building-envelope" TargetMode="External"/><Relationship Id="rId16" Type="http://schemas.openxmlformats.org/officeDocument/2006/relationships/hyperlink" Target="https://codes.iccsafe.org/content/MNEC2024P1/11-energy-cost-budget-method" TargetMode="External"/><Relationship Id="rId20" Type="http://schemas.openxmlformats.org/officeDocument/2006/relationships/hyperlink" Target="https://www.buildupmn.org/" TargetMode="External"/><Relationship Id="rId29" Type="http://schemas.openxmlformats.org/officeDocument/2006/relationships/hyperlink" Target="https://codes.iccsafe.org/content/MNEC2024P1/11-energy-cost-budget-method" TargetMode="External"/><Relationship Id="rId1" Type="http://schemas.openxmlformats.org/officeDocument/2006/relationships/hyperlink" Target="https://codes.iccsafe.org/content/MNEC2024P1/informative-appendix-h-additional-guidance-for-verification-testing-and-commissioning" TargetMode="External"/><Relationship Id="rId6" Type="http://schemas.openxmlformats.org/officeDocument/2006/relationships/hyperlink" Target="https://codes.iccsafe.org/content/MNEC2024P1/5-building-envelope" TargetMode="External"/><Relationship Id="rId11" Type="http://schemas.openxmlformats.org/officeDocument/2006/relationships/hyperlink" Target="https://codes.iccsafe.org/content/MNEC2024P1/2-scope" TargetMode="External"/><Relationship Id="rId24" Type="http://schemas.openxmlformats.org/officeDocument/2006/relationships/hyperlink" Target="https://codes.iccsafe.org/content/MNEC2024P1/5-building-envelope" TargetMode="External"/><Relationship Id="rId32" Type="http://schemas.openxmlformats.org/officeDocument/2006/relationships/hyperlink" Target="https://codes.iccsafe.org/content/MNEC2024P1/normative-appendix-a-rated-r-value-of-insulation-and-assembly-u-factor-c-factor-and-f-factor-determinations" TargetMode="External"/><Relationship Id="rId37" Type="http://schemas.openxmlformats.org/officeDocument/2006/relationships/drawing" Target="../drawings/drawing1.xml"/><Relationship Id="rId5" Type="http://schemas.openxmlformats.org/officeDocument/2006/relationships/hyperlink" Target="https://codes.iccsafe.org/content/MNEC2024P1/9-lighting" TargetMode="External"/><Relationship Id="rId15" Type="http://schemas.openxmlformats.org/officeDocument/2006/relationships/hyperlink" Target="https://codes.iccsafe.org/content/MNEC2024P1/normative-appendix-g-performance-rating-method" TargetMode="External"/><Relationship Id="rId23" Type="http://schemas.openxmlformats.org/officeDocument/2006/relationships/hyperlink" Target="https://codes.iccsafe.org/content/MNEC2024P1/4-administration-and-enforcement" TargetMode="External"/><Relationship Id="rId28" Type="http://schemas.openxmlformats.org/officeDocument/2006/relationships/hyperlink" Target="https://codes.iccsafe.org/content/MNEC2024P1/5-building-envelope" TargetMode="External"/><Relationship Id="rId36" Type="http://schemas.openxmlformats.org/officeDocument/2006/relationships/printerSettings" Target="../printerSettings/printerSettings1.bin"/><Relationship Id="rId10" Type="http://schemas.openxmlformats.org/officeDocument/2006/relationships/hyperlink" Target="https://codes.iccsafe.org/content/MNEC2024P1/11-energy-cost-budget-method" TargetMode="External"/><Relationship Id="rId19" Type="http://schemas.openxmlformats.org/officeDocument/2006/relationships/hyperlink" Target="http://www.buildupmn.org/" TargetMode="External"/><Relationship Id="rId31" Type="http://schemas.openxmlformats.org/officeDocument/2006/relationships/hyperlink" Target="https://codes.iccsafe.org/content/MNEC2024P1/5-building-envelope" TargetMode="External"/><Relationship Id="rId4" Type="http://schemas.openxmlformats.org/officeDocument/2006/relationships/hyperlink" Target="https://codes.iccsafe.org/content/MNEC2024P1/4-administration-and-enforcement" TargetMode="External"/><Relationship Id="rId9" Type="http://schemas.openxmlformats.org/officeDocument/2006/relationships/hyperlink" Target="https://codes.iccsafe.org/content/MNEC2024P1/4-administration-and-enforcement" TargetMode="External"/><Relationship Id="rId14" Type="http://schemas.openxmlformats.org/officeDocument/2006/relationships/hyperlink" Target="https://codes.iccsafe.org/content/MNEC2024P1/5-building-envelope" TargetMode="External"/><Relationship Id="rId22" Type="http://schemas.openxmlformats.org/officeDocument/2006/relationships/hyperlink" Target="https://codes.iccsafe.org/content/MNEC2024P1/4-administration-and-enforcement" TargetMode="External"/><Relationship Id="rId27" Type="http://schemas.openxmlformats.org/officeDocument/2006/relationships/hyperlink" Target="https://codes.iccsafe.org/content/MNEC2024P1/5-building-envelope" TargetMode="External"/><Relationship Id="rId30" Type="http://schemas.openxmlformats.org/officeDocument/2006/relationships/hyperlink" Target="https://codes.iccsafe.org/content/MNEC2024P1/6-heating-ventilating-and-air-conditioning" TargetMode="External"/><Relationship Id="rId35" Type="http://schemas.openxmlformats.org/officeDocument/2006/relationships/hyperlink" Target="https://codes.iccsafe.org/content/MNEC2024P1/normative-appendix-g-performance-rating-method" TargetMode="External"/><Relationship Id="rId8" Type="http://schemas.openxmlformats.org/officeDocument/2006/relationships/hyperlink" Target="https://codes.iccsafe.org/content/MNEC2024P1/9-lighting" TargetMode="External"/><Relationship Id="rId3" Type="http://schemas.openxmlformats.org/officeDocument/2006/relationships/hyperlink" Target="https://codes.iccsafe.org/content/MNEC2024P1/5-building-envelop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buildupmn.org/all-resources" TargetMode="External"/><Relationship Id="rId2" Type="http://schemas.openxmlformats.org/officeDocument/2006/relationships/hyperlink" Target="https://codes.iccsafe.org/content/MNEC2024P1/5-building-envelope" TargetMode="External"/><Relationship Id="rId1" Type="http://schemas.openxmlformats.org/officeDocument/2006/relationships/hyperlink" Target="https://www.buildupmn.org/quick-reference-guide"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codes.iccsafe.org/content/MNEC2024P1/11-energy-cost-budget-method" TargetMode="External"/><Relationship Id="rId2" Type="http://schemas.openxmlformats.org/officeDocument/2006/relationships/hyperlink" Target="https://codes.iccsafe.org/content/MNEC2024P1/11-energy-cost-budget-method" TargetMode="External"/><Relationship Id="rId1" Type="http://schemas.openxmlformats.org/officeDocument/2006/relationships/hyperlink" Target="https://www.buildupmn.org/quick-reference-guide" TargetMode="External"/><Relationship Id="rId5" Type="http://schemas.openxmlformats.org/officeDocument/2006/relationships/printerSettings" Target="../printerSettings/printerSettings3.bin"/><Relationship Id="rId4" Type="http://schemas.openxmlformats.org/officeDocument/2006/relationships/hyperlink" Target="https://www.buildupmn.org/all-resource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codes.iccsafe.org/content/MNEC2024P1/normative-appendix-g-performance-rating-method" TargetMode="External"/><Relationship Id="rId2" Type="http://schemas.openxmlformats.org/officeDocument/2006/relationships/hyperlink" Target="https://codes.iccsafe.org/content/MNEC2024P1/normative-appendix-g-performance-rating-method" TargetMode="External"/><Relationship Id="rId1" Type="http://schemas.openxmlformats.org/officeDocument/2006/relationships/hyperlink" Target="https://www.buildupmn.org/quick-reference-guide" TargetMode="External"/><Relationship Id="rId6" Type="http://schemas.openxmlformats.org/officeDocument/2006/relationships/printerSettings" Target="../printerSettings/printerSettings4.bin"/><Relationship Id="rId5" Type="http://schemas.openxmlformats.org/officeDocument/2006/relationships/hyperlink" Target="https://codes.iccsafe.org/content/MNEC2024P1/4-administration-and-enforcement" TargetMode="External"/><Relationship Id="rId4" Type="http://schemas.openxmlformats.org/officeDocument/2006/relationships/hyperlink" Target="https://www.buildupmn.org/all-resourc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2D5E7-A8F8-49A9-823C-BA39F6817B57}">
  <sheetPr>
    <tabColor theme="3" tint="0.89999084444715716"/>
  </sheetPr>
  <dimension ref="A1:U152"/>
  <sheetViews>
    <sheetView showGridLines="0" tabSelected="1" zoomScaleNormal="100" workbookViewId="0">
      <selection activeCell="C14" sqref="C14"/>
    </sheetView>
  </sheetViews>
  <sheetFormatPr defaultColWidth="9.140625" defaultRowHeight="16.5" outlineLevelRow="1"/>
  <cols>
    <col min="1" max="1" width="50.28515625" style="5" customWidth="1"/>
    <col min="2" max="2" width="1.85546875" style="5" customWidth="1"/>
    <col min="3" max="4" width="12.7109375" style="5" customWidth="1"/>
    <col min="5" max="5" width="16.28515625" style="5" customWidth="1"/>
    <col min="6" max="6" width="12" style="5" customWidth="1"/>
    <col min="7" max="7" width="2.7109375" style="5" customWidth="1"/>
    <col min="8" max="8" width="12.7109375" style="5" customWidth="1"/>
    <col min="9" max="9" width="11.140625" style="5" customWidth="1"/>
    <col min="10" max="10" width="14.28515625" style="5" customWidth="1"/>
    <col min="11" max="11" width="3.140625" style="5" customWidth="1"/>
    <col min="12" max="12" width="12.7109375" style="5" customWidth="1"/>
    <col min="13" max="13" width="16" style="5" customWidth="1"/>
    <col min="14" max="14" width="14.28515625" style="5" customWidth="1"/>
    <col min="15" max="15" width="6.5703125" style="5" customWidth="1"/>
    <col min="16" max="16384" width="9.140625" style="5"/>
  </cols>
  <sheetData>
    <row r="1" spans="1:21" ht="34.9" customHeight="1">
      <c r="A1" s="106" t="s">
        <v>118</v>
      </c>
    </row>
    <row r="2" spans="1:21" s="60" customFormat="1" ht="40.15" customHeight="1">
      <c r="A2" s="105" t="s">
        <v>116</v>
      </c>
    </row>
    <row r="3" spans="1:21" ht="10.15" customHeight="1"/>
    <row r="4" spans="1:21" s="57" customFormat="1" ht="59.25" customHeight="1">
      <c r="C4" s="217" t="s">
        <v>124</v>
      </c>
      <c r="D4" s="217"/>
      <c r="E4" s="217"/>
      <c r="F4" s="217"/>
      <c r="G4" s="217"/>
      <c r="H4" s="217"/>
      <c r="I4" s="217"/>
      <c r="J4" s="217"/>
      <c r="K4" s="217"/>
      <c r="L4" s="217"/>
      <c r="M4" s="217"/>
      <c r="N4" s="217"/>
      <c r="O4" s="217"/>
    </row>
    <row r="5" spans="1:21" s="57" customFormat="1" ht="15.75" customHeight="1">
      <c r="C5" s="218" t="s">
        <v>113</v>
      </c>
      <c r="D5" s="218"/>
      <c r="E5" s="218"/>
      <c r="F5" s="218"/>
      <c r="G5" s="218"/>
      <c r="H5" s="218"/>
      <c r="I5" s="218"/>
      <c r="J5" s="218"/>
      <c r="K5" s="218"/>
      <c r="L5" s="218"/>
      <c r="M5" s="218"/>
      <c r="N5" s="218"/>
      <c r="O5" s="218"/>
    </row>
    <row r="6" spans="1:21" s="57" customFormat="1" ht="10.35" customHeight="1">
      <c r="C6" s="59"/>
      <c r="D6" s="59"/>
      <c r="E6" s="59"/>
      <c r="F6" s="59"/>
      <c r="G6" s="59"/>
      <c r="H6" s="59"/>
      <c r="I6" s="59"/>
      <c r="J6" s="58"/>
      <c r="K6" s="58"/>
      <c r="L6" s="58"/>
      <c r="M6" s="58"/>
      <c r="N6" s="58"/>
      <c r="O6" s="58"/>
    </row>
    <row r="7" spans="1:21" s="45" customFormat="1" ht="50.1" customHeight="1">
      <c r="A7" s="190" t="s">
        <v>18</v>
      </c>
      <c r="C7" s="219" t="s">
        <v>139</v>
      </c>
      <c r="D7" s="219"/>
      <c r="E7" s="219"/>
      <c r="F7" s="219"/>
      <c r="G7" s="219"/>
      <c r="H7" s="219"/>
      <c r="I7" s="219"/>
      <c r="J7" s="219"/>
      <c r="K7" s="219"/>
      <c r="L7" s="219"/>
      <c r="M7" s="219"/>
      <c r="N7" s="219"/>
      <c r="O7" s="219"/>
      <c r="P7" s="219"/>
      <c r="Q7" s="219"/>
      <c r="R7" s="219"/>
      <c r="S7" s="219"/>
      <c r="T7" s="219"/>
      <c r="U7" s="219"/>
    </row>
    <row r="8" spans="1:21" s="45" customFormat="1" ht="24.95" customHeight="1">
      <c r="A8" s="46"/>
      <c r="C8" s="184" t="s">
        <v>119</v>
      </c>
      <c r="D8" s="185"/>
      <c r="E8" s="185"/>
      <c r="F8" s="185"/>
      <c r="G8" s="185"/>
      <c r="H8" s="185"/>
      <c r="I8" s="185"/>
      <c r="J8" s="185"/>
      <c r="K8" s="185"/>
      <c r="L8" s="185"/>
      <c r="M8" s="185"/>
      <c r="N8" s="185"/>
      <c r="O8" s="185"/>
      <c r="P8" s="185"/>
      <c r="Q8" s="185"/>
      <c r="R8" s="185"/>
      <c r="S8" s="185"/>
      <c r="T8" s="185"/>
      <c r="U8" s="185"/>
    </row>
    <row r="9" spans="1:21" s="189" customFormat="1" ht="50.1" customHeight="1">
      <c r="A9" s="46"/>
      <c r="C9" s="230" t="s">
        <v>137</v>
      </c>
      <c r="D9" s="231"/>
      <c r="E9" s="231"/>
      <c r="F9" s="231"/>
      <c r="G9" s="231"/>
      <c r="H9" s="231"/>
      <c r="I9" s="231"/>
      <c r="J9" s="231"/>
      <c r="K9" s="231"/>
      <c r="L9" s="231"/>
      <c r="M9" s="231"/>
      <c r="N9" s="231"/>
      <c r="O9" s="231"/>
      <c r="P9" s="231"/>
      <c r="Q9" s="231"/>
      <c r="R9" s="231"/>
      <c r="S9" s="231"/>
      <c r="T9" s="231"/>
      <c r="U9" s="231"/>
    </row>
    <row r="10" spans="1:21" s="45" customFormat="1" ht="24.95" customHeight="1">
      <c r="A10" s="133"/>
      <c r="C10" s="185" t="s">
        <v>138</v>
      </c>
      <c r="D10" s="185"/>
      <c r="E10" s="185"/>
      <c r="F10" s="185"/>
      <c r="G10" s="185"/>
      <c r="H10" s="185"/>
      <c r="I10" s="185"/>
      <c r="J10" s="185"/>
      <c r="K10" s="185"/>
      <c r="L10" s="185"/>
      <c r="M10" s="185"/>
      <c r="N10" s="185"/>
      <c r="O10" s="185"/>
      <c r="P10" s="185"/>
      <c r="Q10" s="185"/>
      <c r="R10" s="186"/>
      <c r="S10" s="186"/>
      <c r="T10" s="186"/>
      <c r="U10" s="186"/>
    </row>
    <row r="11" spans="1:21" s="45" customFormat="1" ht="19.5">
      <c r="A11" s="46"/>
      <c r="C11" s="185" t="s">
        <v>140</v>
      </c>
      <c r="D11" s="185"/>
      <c r="E11" s="185"/>
      <c r="F11" s="185"/>
      <c r="G11" s="185"/>
      <c r="H11" s="185"/>
      <c r="I11" s="185"/>
      <c r="J11" s="185"/>
      <c r="K11" s="185"/>
      <c r="L11" s="185"/>
      <c r="M11" s="185"/>
      <c r="N11" s="185"/>
      <c r="O11" s="185"/>
      <c r="P11" s="185"/>
      <c r="Q11" s="185"/>
      <c r="R11" s="186"/>
      <c r="S11" s="186"/>
      <c r="T11" s="186"/>
      <c r="U11" s="186"/>
    </row>
    <row r="12" spans="1:21" s="45" customFormat="1" ht="24.95" customHeight="1">
      <c r="A12" s="187"/>
      <c r="B12" s="186"/>
      <c r="C12" s="188" t="s">
        <v>216</v>
      </c>
      <c r="D12" s="185"/>
      <c r="E12" s="185"/>
      <c r="F12" s="185"/>
      <c r="G12" s="185"/>
      <c r="H12" s="185"/>
      <c r="I12" s="185"/>
      <c r="J12" s="185"/>
      <c r="K12" s="185"/>
      <c r="L12" s="185"/>
      <c r="M12" s="103"/>
      <c r="N12" s="103"/>
      <c r="O12" s="103"/>
      <c r="P12" s="103"/>
      <c r="Q12" s="103"/>
    </row>
    <row r="13" spans="1:21" ht="15" customHeight="1" thickBot="1"/>
    <row r="14" spans="1:21" ht="15" customHeight="1" thickBot="1">
      <c r="A14" s="240" t="s">
        <v>64</v>
      </c>
      <c r="C14" s="116" t="s">
        <v>24</v>
      </c>
      <c r="D14" s="71" t="s">
        <v>148</v>
      </c>
      <c r="E14" s="28"/>
    </row>
    <row r="15" spans="1:21" ht="1.9" customHeight="1">
      <c r="A15" s="240"/>
      <c r="C15" s="34"/>
      <c r="D15" s="65"/>
      <c r="E15" s="28"/>
    </row>
    <row r="16" spans="1:21">
      <c r="A16" s="240"/>
      <c r="C16" s="61" t="s">
        <v>121</v>
      </c>
      <c r="E16" s="44"/>
    </row>
    <row r="17" spans="1:19" ht="4.9000000000000004" customHeight="1">
      <c r="A17" s="199"/>
      <c r="C17" s="61"/>
      <c r="E17" s="44"/>
    </row>
    <row r="18" spans="1:19" ht="15" customHeight="1">
      <c r="A18" s="199"/>
      <c r="C18" s="201" t="s">
        <v>176</v>
      </c>
      <c r="E18" s="44"/>
      <c r="J18" s="168" t="s">
        <v>174</v>
      </c>
    </row>
    <row r="19" spans="1:19" ht="4.9000000000000004" customHeight="1"/>
    <row r="20" spans="1:19" ht="15.6" customHeight="1">
      <c r="A20" s="33" t="s">
        <v>19</v>
      </c>
    </row>
    <row r="21" spans="1:19" ht="10.15" customHeight="1" thickBot="1">
      <c r="A21" s="26"/>
    </row>
    <row r="22" spans="1:19" ht="15" customHeight="1" thickBot="1">
      <c r="A22" s="25" t="s">
        <v>20</v>
      </c>
      <c r="C22" s="115" t="s">
        <v>24</v>
      </c>
      <c r="D22" s="61" t="s">
        <v>112</v>
      </c>
      <c r="E22" s="35"/>
      <c r="I22" s="167" t="s">
        <v>146</v>
      </c>
    </row>
    <row r="23" spans="1:19" ht="10.15" customHeight="1" thickBot="1">
      <c r="A23" s="77"/>
      <c r="B23" s="2"/>
      <c r="C23" s="36"/>
      <c r="D23" s="36"/>
      <c r="E23" s="36"/>
      <c r="F23" s="7"/>
      <c r="G23" s="7"/>
    </row>
    <row r="24" spans="1:19" ht="15" customHeight="1">
      <c r="A24" s="25" t="s">
        <v>21</v>
      </c>
      <c r="C24" s="232" t="s">
        <v>24</v>
      </c>
      <c r="D24" s="233"/>
      <c r="E24" s="233"/>
      <c r="F24" s="234"/>
      <c r="G24" s="41"/>
      <c r="H24" s="61" t="s">
        <v>151</v>
      </c>
      <c r="K24" s="169"/>
      <c r="M24" s="169" t="s">
        <v>145</v>
      </c>
    </row>
    <row r="25" spans="1:19" ht="15" customHeight="1" thickBot="1">
      <c r="A25" s="25" t="s">
        <v>25</v>
      </c>
      <c r="C25" s="235" t="s">
        <v>24</v>
      </c>
      <c r="D25" s="236"/>
      <c r="E25" s="236"/>
      <c r="F25" s="237"/>
      <c r="G25" s="41"/>
      <c r="H25" s="61" t="str">
        <f>IF(variable_CompliancePathway="PRESCRIPTIVE",
"Select whether the envelope is following the prescriptive path or using trade-offs",
IF(OR(
ISNUMBER(SEARCH("ENERGY COST BUDGET METHOD (ECB)",variable_CompliancePathway)),
ISNUMBER(SEARCH("APPENDIX G",variable_CompliancePathway))
),
"Select performance envelope compliance pathway. Code references for Envelope Backstop: ",
""))</f>
        <v/>
      </c>
      <c r="M25" s="166"/>
      <c r="N25" s="102" t="s">
        <v>136</v>
      </c>
      <c r="O25" s="192"/>
      <c r="P25" s="220" t="s">
        <v>175</v>
      </c>
      <c r="Q25" s="220"/>
      <c r="R25" s="220"/>
      <c r="S25" s="220"/>
    </row>
    <row r="26" spans="1:19" ht="15" customHeight="1"/>
    <row r="27" spans="1:19" ht="15.6" customHeight="1">
      <c r="A27" s="33" t="s">
        <v>39</v>
      </c>
      <c r="C27" s="238" t="s">
        <v>149</v>
      </c>
      <c r="D27" s="238"/>
      <c r="E27" s="238"/>
      <c r="F27" s="238"/>
      <c r="G27" s="238"/>
      <c r="H27" s="238"/>
      <c r="I27" s="239" t="s">
        <v>150</v>
      </c>
      <c r="J27" s="239"/>
      <c r="K27" s="239"/>
      <c r="L27" s="239"/>
      <c r="M27" s="239"/>
    </row>
    <row r="28" spans="1:19" ht="7.9" customHeight="1"/>
    <row r="29" spans="1:19" ht="15" customHeight="1">
      <c r="C29" s="198" t="s">
        <v>167</v>
      </c>
    </row>
    <row r="30" spans="1:19" ht="4.9000000000000004" customHeight="1">
      <c r="C30" s="198"/>
    </row>
    <row r="31" spans="1:19" ht="13.15" customHeight="1">
      <c r="C31" s="61" t="s">
        <v>208</v>
      </c>
    </row>
    <row r="32" spans="1:19" ht="10.15" customHeight="1" thickBot="1"/>
    <row r="33" spans="1:15" ht="15" customHeight="1">
      <c r="A33" s="25" t="s">
        <v>126</v>
      </c>
      <c r="C33" s="224"/>
      <c r="D33" s="225"/>
      <c r="E33" s="226"/>
      <c r="F33" s="211" t="s">
        <v>155</v>
      </c>
      <c r="G33" s="212"/>
      <c r="H33" s="212"/>
      <c r="I33" s="212"/>
    </row>
    <row r="34" spans="1:15" ht="15" customHeight="1">
      <c r="A34" s="25" t="s">
        <v>66</v>
      </c>
      <c r="C34" s="227"/>
      <c r="D34" s="228"/>
      <c r="E34" s="229"/>
      <c r="F34" s="213" t="s">
        <v>156</v>
      </c>
      <c r="G34" s="214"/>
      <c r="H34" s="214"/>
      <c r="I34" s="214"/>
      <c r="J34" s="61"/>
    </row>
    <row r="35" spans="1:15" ht="15.6" customHeight="1" thickBot="1">
      <c r="A35" s="25" t="s">
        <v>114</v>
      </c>
      <c r="C35" s="221"/>
      <c r="D35" s="222"/>
      <c r="E35" s="223"/>
      <c r="F35" s="211" t="s">
        <v>157</v>
      </c>
      <c r="G35" s="212"/>
      <c r="H35" s="212"/>
      <c r="I35" s="212"/>
      <c r="J35" s="61"/>
    </row>
    <row r="36" spans="1:15" ht="10.15" customHeight="1" thickBot="1">
      <c r="A36" s="27"/>
      <c r="C36" s="32"/>
      <c r="D36" s="32"/>
      <c r="E36" s="32"/>
      <c r="F36" s="72"/>
      <c r="G36" s="72"/>
      <c r="H36" s="70"/>
    </row>
    <row r="37" spans="1:15" ht="15" customHeight="1" thickBot="1">
      <c r="A37" s="27" t="s">
        <v>51</v>
      </c>
      <c r="C37" s="115" t="s">
        <v>24</v>
      </c>
      <c r="D37" s="204" t="s">
        <v>158</v>
      </c>
      <c r="E37" s="205"/>
      <c r="F37" s="79" t="s">
        <v>177</v>
      </c>
      <c r="G37" s="79"/>
      <c r="H37" s="49"/>
      <c r="I37" s="73"/>
    </row>
    <row r="38" spans="1:15" ht="10.15" customHeight="1" thickBot="1">
      <c r="A38" s="27"/>
      <c r="C38" s="32"/>
      <c r="D38" s="32"/>
      <c r="E38" s="32"/>
      <c r="F38" s="49"/>
      <c r="G38" s="49"/>
    </row>
    <row r="39" spans="1:15" ht="15" customHeight="1">
      <c r="A39" s="25" t="s">
        <v>127</v>
      </c>
      <c r="B39" s="49"/>
      <c r="C39" s="224"/>
      <c r="D39" s="225"/>
      <c r="E39" s="226"/>
      <c r="F39" s="213" t="s">
        <v>159</v>
      </c>
      <c r="G39" s="214"/>
      <c r="H39" s="214"/>
      <c r="J39" s="61"/>
      <c r="K39" s="49"/>
      <c r="L39" s="49"/>
    </row>
    <row r="40" spans="1:15" ht="15" customHeight="1">
      <c r="A40" s="25" t="s">
        <v>27</v>
      </c>
      <c r="B40" s="49"/>
      <c r="C40" s="227"/>
      <c r="D40" s="228"/>
      <c r="E40" s="229"/>
      <c r="F40" s="213" t="s">
        <v>160</v>
      </c>
      <c r="G40" s="214"/>
      <c r="H40" s="214"/>
      <c r="J40" s="61"/>
      <c r="K40" s="78"/>
      <c r="L40" s="49"/>
    </row>
    <row r="41" spans="1:15" ht="15" customHeight="1" thickBot="1">
      <c r="A41" s="25" t="s">
        <v>28</v>
      </c>
      <c r="B41" s="49"/>
      <c r="C41" s="221"/>
      <c r="D41" s="222"/>
      <c r="E41" s="223"/>
      <c r="F41" s="213" t="s">
        <v>161</v>
      </c>
      <c r="G41" s="214"/>
      <c r="H41" s="214"/>
      <c r="J41" s="61"/>
      <c r="K41" s="49"/>
      <c r="L41" s="49"/>
    </row>
    <row r="42" spans="1:15" ht="10.15" customHeight="1" thickBot="1">
      <c r="A42" s="25" t="s">
        <v>26</v>
      </c>
      <c r="B42" s="49"/>
      <c r="C42" s="34"/>
      <c r="D42" s="49"/>
      <c r="E42" s="49"/>
      <c r="F42" s="72"/>
      <c r="G42" s="72"/>
      <c r="H42" s="72"/>
      <c r="I42" s="49"/>
      <c r="J42" s="49"/>
      <c r="K42" s="49"/>
      <c r="L42" s="49"/>
    </row>
    <row r="43" spans="1:15" ht="15" customHeight="1">
      <c r="A43" s="25" t="s">
        <v>115</v>
      </c>
      <c r="B43" s="49"/>
      <c r="C43" s="232" t="s">
        <v>24</v>
      </c>
      <c r="D43" s="233"/>
      <c r="E43" s="234"/>
      <c r="F43" s="211" t="s">
        <v>162</v>
      </c>
      <c r="G43" s="212"/>
      <c r="H43" s="212"/>
      <c r="I43" s="41" t="s">
        <v>117</v>
      </c>
      <c r="L43" s="25"/>
    </row>
    <row r="44" spans="1:15" ht="15" customHeight="1">
      <c r="A44" s="77" t="s">
        <v>60</v>
      </c>
      <c r="B44" s="49"/>
      <c r="C44" s="263" t="str">
        <f>IF(variable_WholeBuildingAirEx="NO",
"WHOLE-BUILDING PRESSURIZATION TESTING",
IF(variable_WholeBuildingAirEx="SELECT ONE",
"N/A",
IF(variable_WholeBuildingAirEx="Section 5.4.3.1.1 Exception 3",
"CONTINUOUS AIR BARRIER DESIGN AND INSTALLATION VERIFICATION PROGRAM",
IF(variable_WholeBuildingAirEx&lt;&gt;"",
"PRESSURIZATION TESTING",
""))))</f>
        <v>N/A</v>
      </c>
      <c r="D44" s="264"/>
      <c r="E44" s="265"/>
      <c r="F44" s="79" t="s">
        <v>163</v>
      </c>
      <c r="G44" s="79"/>
      <c r="I44" s="49"/>
      <c r="J44" s="110" t="s">
        <v>183</v>
      </c>
      <c r="L44" s="49"/>
      <c r="O44" s="79" t="s">
        <v>147</v>
      </c>
    </row>
    <row r="45" spans="1:15" ht="15" customHeight="1" thickBot="1">
      <c r="A45" s="25" t="s">
        <v>125</v>
      </c>
      <c r="B45" s="49"/>
      <c r="C45" s="266"/>
      <c r="D45" s="267"/>
      <c r="E45" s="268"/>
      <c r="F45" s="61" t="s">
        <v>195</v>
      </c>
      <c r="G45" s="61"/>
      <c r="H45" s="49"/>
      <c r="I45" s="49"/>
      <c r="J45" s="49"/>
      <c r="K45" s="49"/>
      <c r="L45" s="49"/>
    </row>
    <row r="46" spans="1:15" ht="10.15" customHeight="1">
      <c r="A46" s="49"/>
      <c r="B46" s="49"/>
      <c r="C46" s="49"/>
      <c r="D46" s="49"/>
      <c r="E46" s="49"/>
      <c r="F46" s="49"/>
      <c r="G46" s="49"/>
      <c r="H46" s="49"/>
      <c r="I46" s="49"/>
      <c r="J46" s="49"/>
      <c r="K46" s="49"/>
      <c r="L46" s="49"/>
    </row>
    <row r="47" spans="1:15" ht="15" customHeight="1">
      <c r="A47" s="49"/>
      <c r="B47" s="49"/>
      <c r="C47" s="191" t="s">
        <v>184</v>
      </c>
      <c r="D47" s="193"/>
      <c r="E47" s="193"/>
      <c r="F47" s="41"/>
      <c r="G47" s="49"/>
      <c r="H47" s="49"/>
      <c r="I47" s="49"/>
      <c r="J47" s="49"/>
      <c r="K47" s="49"/>
      <c r="L47" s="49"/>
    </row>
    <row r="48" spans="1:15" ht="10.15" customHeight="1" thickBot="1">
      <c r="A48" s="49"/>
      <c r="B48" s="49"/>
      <c r="C48" s="49"/>
      <c r="D48" s="49"/>
      <c r="E48" s="49"/>
      <c r="F48" s="49"/>
      <c r="G48" s="49"/>
      <c r="H48" s="49"/>
      <c r="I48" s="49"/>
      <c r="J48" s="49"/>
      <c r="K48" s="49"/>
      <c r="L48" s="49"/>
    </row>
    <row r="49" spans="1:15" ht="15" customHeight="1">
      <c r="A49" s="25" t="s">
        <v>178</v>
      </c>
      <c r="B49" s="49"/>
      <c r="C49" s="269"/>
      <c r="D49" s="270"/>
      <c r="E49" s="270"/>
      <c r="F49" s="270"/>
      <c r="G49" s="271"/>
      <c r="H49" s="272"/>
      <c r="I49" s="61" t="s">
        <v>215</v>
      </c>
      <c r="L49" s="49"/>
    </row>
    <row r="50" spans="1:15" ht="15" customHeight="1">
      <c r="A50" s="25" t="s">
        <v>179</v>
      </c>
      <c r="B50" s="49"/>
      <c r="C50" s="259"/>
      <c r="D50" s="260"/>
      <c r="E50" s="260"/>
      <c r="F50" s="260"/>
      <c r="G50" s="261"/>
      <c r="H50" s="262"/>
      <c r="I50" s="61" t="s">
        <v>170</v>
      </c>
      <c r="J50" s="49"/>
      <c r="K50" s="49"/>
      <c r="L50" s="49"/>
      <c r="O50"/>
    </row>
    <row r="51" spans="1:15" ht="15" customHeight="1">
      <c r="A51" s="25" t="s">
        <v>180</v>
      </c>
      <c r="B51" s="49"/>
      <c r="C51" s="259"/>
      <c r="D51" s="260"/>
      <c r="E51" s="260"/>
      <c r="F51" s="260"/>
      <c r="G51" s="261"/>
      <c r="H51" s="262"/>
      <c r="I51" s="61" t="s">
        <v>169</v>
      </c>
      <c r="J51" s="49"/>
      <c r="K51" s="49"/>
      <c r="L51" s="49"/>
      <c r="O51"/>
    </row>
    <row r="52" spans="1:15" ht="15" customHeight="1">
      <c r="A52" s="250" t="s">
        <v>181</v>
      </c>
      <c r="B52" s="49"/>
      <c r="C52" s="251"/>
      <c r="D52" s="252"/>
      <c r="E52" s="252"/>
      <c r="F52" s="252"/>
      <c r="G52" s="253"/>
      <c r="H52" s="254"/>
      <c r="I52" s="61" t="s">
        <v>182</v>
      </c>
      <c r="J52" s="49"/>
      <c r="K52" s="49"/>
      <c r="L52" s="49"/>
    </row>
    <row r="53" spans="1:15" ht="17.25" thickBot="1">
      <c r="A53" s="250"/>
      <c r="B53" s="49"/>
      <c r="C53" s="255"/>
      <c r="D53" s="256"/>
      <c r="E53" s="256"/>
      <c r="F53" s="256"/>
      <c r="G53" s="257"/>
      <c r="H53" s="258"/>
      <c r="I53" s="61"/>
      <c r="J53" s="49"/>
      <c r="K53" s="49"/>
      <c r="L53" s="49"/>
    </row>
    <row r="54" spans="1:15" ht="15" customHeight="1">
      <c r="A54" s="27"/>
    </row>
    <row r="55" spans="1:15">
      <c r="A55" s="33" t="s">
        <v>22</v>
      </c>
      <c r="C55" s="209" t="str" cm="1">
        <f t="array" ref="C55">_xlfn.IFS(
TEXT(variable_ClimateZone,"@")="SELECT ONE","",
TEXT(variable_ClimateZone,"@")="6A","See Table 5.5-6 for Climate Zone 6A",
TEXT(variable_ClimateZone,"@")="7","See Table 5.5-7 for Climate Zone 7"
)</f>
        <v/>
      </c>
      <c r="D55" s="209"/>
      <c r="E55" s="209"/>
      <c r="F55" s="69"/>
      <c r="G55" s="69"/>
    </row>
    <row r="56" spans="1:15" ht="4.9000000000000004" customHeight="1"/>
    <row r="57" spans="1:15" ht="15" customHeight="1">
      <c r="A57" s="290" t="s">
        <v>84</v>
      </c>
      <c r="C57" s="198" t="s">
        <v>209</v>
      </c>
      <c r="D57" s="194"/>
      <c r="E57" s="194"/>
      <c r="F57" s="194"/>
      <c r="G57" s="194"/>
      <c r="H57" s="194"/>
      <c r="I57" s="194"/>
      <c r="J57" s="194"/>
    </row>
    <row r="58" spans="1:15" ht="4.9000000000000004" customHeight="1">
      <c r="A58" s="290"/>
    </row>
    <row r="59" spans="1:15" ht="13.15" customHeight="1">
      <c r="A59" s="290"/>
      <c r="B59" s="49"/>
      <c r="C59" s="28" t="s">
        <v>196</v>
      </c>
      <c r="D59" s="49"/>
      <c r="E59" s="49"/>
      <c r="F59" s="49"/>
      <c r="G59" s="49"/>
      <c r="H59" s="49"/>
      <c r="I59" s="49"/>
    </row>
    <row r="60" spans="1:15" ht="4.9000000000000004" customHeight="1" thickBot="1">
      <c r="A60" s="68"/>
      <c r="B60" s="49"/>
      <c r="C60" s="28"/>
      <c r="D60" s="49"/>
      <c r="E60" s="49"/>
      <c r="F60" s="49"/>
      <c r="G60" s="49"/>
      <c r="H60" s="49"/>
      <c r="I60" s="49"/>
    </row>
    <row r="61" spans="1:15" ht="15" customHeight="1">
      <c r="A61" s="25" t="s">
        <v>188</v>
      </c>
      <c r="B61" s="49"/>
      <c r="C61" s="232"/>
      <c r="D61" s="233"/>
      <c r="E61" s="234"/>
      <c r="F61" s="61" t="s">
        <v>191</v>
      </c>
      <c r="G61" s="49"/>
      <c r="H61" s="49"/>
      <c r="I61" s="49"/>
    </row>
    <row r="62" spans="1:15" ht="15" customHeight="1">
      <c r="A62" s="25" t="s">
        <v>189</v>
      </c>
      <c r="B62" s="49"/>
      <c r="C62" s="247"/>
      <c r="D62" s="248"/>
      <c r="E62" s="249"/>
      <c r="F62" s="61" t="s">
        <v>194</v>
      </c>
      <c r="G62" s="49"/>
      <c r="H62" s="49"/>
      <c r="I62" s="49"/>
    </row>
    <row r="63" spans="1:15" ht="15" customHeight="1">
      <c r="A63" s="25" t="s">
        <v>190</v>
      </c>
      <c r="B63" s="49"/>
      <c r="C63" s="247"/>
      <c r="D63" s="248"/>
      <c r="E63" s="249"/>
      <c r="F63" s="61" t="s">
        <v>193</v>
      </c>
      <c r="G63" s="49"/>
      <c r="H63" s="49"/>
      <c r="I63" s="49"/>
    </row>
    <row r="64" spans="1:15" ht="15" customHeight="1" thickBot="1">
      <c r="A64" s="25" t="s">
        <v>187</v>
      </c>
      <c r="B64" s="49"/>
      <c r="C64" s="235"/>
      <c r="D64" s="236"/>
      <c r="E64" s="237"/>
      <c r="F64" s="61" t="s">
        <v>192</v>
      </c>
      <c r="G64" s="49"/>
      <c r="H64" s="49"/>
      <c r="I64" s="49"/>
    </row>
    <row r="65" spans="1:9" ht="10.15" customHeight="1">
      <c r="A65" s="68"/>
      <c r="B65" s="49"/>
      <c r="C65" s="49"/>
      <c r="D65" s="49"/>
      <c r="E65" s="49"/>
      <c r="F65" s="49"/>
      <c r="G65" s="49"/>
      <c r="H65" s="49"/>
      <c r="I65" s="49"/>
    </row>
    <row r="66" spans="1:9" ht="15" customHeight="1">
      <c r="A66" s="49"/>
      <c r="B66" s="49"/>
      <c r="C66" s="29" t="s">
        <v>79</v>
      </c>
      <c r="D66" s="29" t="s">
        <v>78</v>
      </c>
      <c r="E66" s="200" t="s">
        <v>171</v>
      </c>
      <c r="F66" s="49"/>
      <c r="G66" s="49"/>
      <c r="H66" s="49"/>
      <c r="I66" s="49"/>
    </row>
    <row r="67" spans="1:9" ht="4.9000000000000004" customHeight="1" thickBot="1">
      <c r="A67" s="49"/>
      <c r="B67" s="49"/>
      <c r="C67" s="29"/>
      <c r="D67" s="29"/>
      <c r="F67" s="49"/>
      <c r="G67" s="49"/>
      <c r="H67" s="49"/>
      <c r="I67" s="49"/>
    </row>
    <row r="68" spans="1:9" ht="15" customHeight="1">
      <c r="A68" s="25" t="s">
        <v>87</v>
      </c>
      <c r="B68" s="49"/>
      <c r="C68" s="117" t="s">
        <v>96</v>
      </c>
      <c r="D68" s="118" t="s">
        <v>97</v>
      </c>
      <c r="E68" s="61" t="s">
        <v>172</v>
      </c>
      <c r="F68" s="49"/>
      <c r="G68" s="49"/>
      <c r="H68" s="49"/>
      <c r="I68" s="49"/>
    </row>
    <row r="69" spans="1:9" ht="15" customHeight="1">
      <c r="A69" s="25" t="s">
        <v>80</v>
      </c>
      <c r="B69" s="49"/>
      <c r="C69" s="119" t="s">
        <v>96</v>
      </c>
      <c r="D69" s="120" t="s">
        <v>97</v>
      </c>
      <c r="E69" s="61" t="s">
        <v>197</v>
      </c>
      <c r="F69" s="49"/>
      <c r="G69" s="49"/>
      <c r="H69" s="49"/>
      <c r="I69" s="49"/>
    </row>
    <row r="70" spans="1:9" ht="15" customHeight="1" thickBot="1">
      <c r="A70" s="25" t="s">
        <v>81</v>
      </c>
      <c r="B70" s="49"/>
      <c r="C70" s="121" t="s">
        <v>96</v>
      </c>
      <c r="D70" s="122" t="s">
        <v>97</v>
      </c>
      <c r="E70" s="61" t="s">
        <v>198</v>
      </c>
      <c r="F70" s="49"/>
      <c r="G70" s="49"/>
      <c r="H70" s="49"/>
      <c r="I70" s="49"/>
    </row>
    <row r="71" spans="1:9" ht="10.15" customHeight="1">
      <c r="A71" s="27"/>
      <c r="C71" s="40"/>
    </row>
    <row r="72" spans="1:9" ht="13.15" customHeight="1">
      <c r="A72" s="25"/>
      <c r="B72" s="49"/>
      <c r="C72" s="29" t="s">
        <v>36</v>
      </c>
      <c r="D72" s="29" t="s">
        <v>76</v>
      </c>
      <c r="E72" s="49"/>
      <c r="F72" s="49"/>
      <c r="G72" s="49"/>
      <c r="H72" s="49"/>
      <c r="I72" s="49"/>
    </row>
    <row r="73" spans="1:9" ht="4.9000000000000004" customHeight="1" thickBot="1">
      <c r="A73" s="25"/>
      <c r="B73" s="49"/>
      <c r="C73" s="29"/>
      <c r="D73" s="29"/>
      <c r="E73" s="49"/>
      <c r="F73" s="49"/>
    </row>
    <row r="74" spans="1:9" ht="15" customHeight="1" thickBot="1">
      <c r="A74" s="25" t="s">
        <v>77</v>
      </c>
      <c r="B74" s="49"/>
      <c r="C74" s="123" t="s">
        <v>97</v>
      </c>
      <c r="D74" s="124" t="s">
        <v>97</v>
      </c>
      <c r="E74" s="54" t="s">
        <v>164</v>
      </c>
      <c r="F74" s="49"/>
      <c r="G74" s="209" t="s">
        <v>165</v>
      </c>
      <c r="H74" s="209"/>
    </row>
    <row r="75" spans="1:9" ht="15" customHeight="1">
      <c r="A75" s="27"/>
      <c r="C75" s="34"/>
      <c r="D75" s="28"/>
    </row>
    <row r="76" spans="1:9" ht="13.9" customHeight="1">
      <c r="A76" s="68" t="s">
        <v>35</v>
      </c>
      <c r="B76" s="49"/>
      <c r="C76" s="169" t="s">
        <v>143</v>
      </c>
      <c r="F76" s="169" t="s">
        <v>144</v>
      </c>
      <c r="G76" s="169"/>
    </row>
    <row r="77" spans="1:9" ht="5.0999999999999996" customHeight="1">
      <c r="A77" s="68"/>
      <c r="B77" s="49"/>
      <c r="C77" s="85"/>
      <c r="D77" s="49"/>
      <c r="E77" s="49"/>
      <c r="F77" s="49"/>
      <c r="G77" s="49"/>
      <c r="H77" s="49"/>
    </row>
    <row r="78" spans="1:9" ht="15" customHeight="1">
      <c r="A78" s="68"/>
      <c r="B78" s="49"/>
      <c r="C78" s="44" t="s">
        <v>134</v>
      </c>
      <c r="D78" s="49"/>
      <c r="E78" s="49"/>
      <c r="F78" s="49"/>
      <c r="G78" s="49"/>
      <c r="H78" s="49"/>
    </row>
    <row r="79" spans="1:9" ht="4.9000000000000004" customHeight="1">
      <c r="A79" s="38"/>
      <c r="C79" s="55"/>
    </row>
    <row r="80" spans="1:9" ht="13.15" customHeight="1">
      <c r="A80" s="68"/>
      <c r="B80" s="49"/>
      <c r="C80" s="29" t="s">
        <v>79</v>
      </c>
      <c r="D80" s="29" t="s">
        <v>102</v>
      </c>
      <c r="F80" s="49"/>
      <c r="G80" s="49"/>
      <c r="H80" s="49"/>
    </row>
    <row r="81" spans="1:14" ht="4.9000000000000004" customHeight="1" thickBot="1">
      <c r="A81" s="68"/>
      <c r="B81" s="49"/>
      <c r="C81" s="49"/>
      <c r="D81" s="49"/>
      <c r="F81" s="49"/>
      <c r="G81" s="49"/>
      <c r="H81" s="49"/>
    </row>
    <row r="82" spans="1:14" ht="15" customHeight="1">
      <c r="A82" s="25" t="s">
        <v>34</v>
      </c>
      <c r="B82" s="49"/>
      <c r="C82" s="117" t="s">
        <v>96</v>
      </c>
      <c r="D82" s="118" t="s">
        <v>106</v>
      </c>
      <c r="E82" s="61" t="s">
        <v>199</v>
      </c>
      <c r="F82" s="49"/>
      <c r="G82" s="49"/>
      <c r="H82" s="49"/>
      <c r="I82" s="85"/>
    </row>
    <row r="83" spans="1:14" ht="15" customHeight="1">
      <c r="A83" s="25" t="s">
        <v>52</v>
      </c>
      <c r="B83" s="49"/>
      <c r="C83" s="119" t="s">
        <v>96</v>
      </c>
      <c r="D83" s="120" t="s">
        <v>106</v>
      </c>
      <c r="E83" s="61" t="s">
        <v>200</v>
      </c>
      <c r="F83" s="49"/>
      <c r="G83" s="49"/>
      <c r="H83" s="49"/>
      <c r="I83" s="29"/>
      <c r="J83" s="29"/>
      <c r="K83" s="29"/>
      <c r="M83" s="29"/>
      <c r="N83" s="29"/>
    </row>
    <row r="84" spans="1:14" ht="15" customHeight="1">
      <c r="A84" s="25" t="s">
        <v>83</v>
      </c>
      <c r="B84" s="49"/>
      <c r="C84" s="119" t="s">
        <v>96</v>
      </c>
      <c r="D84" s="120" t="s">
        <v>106</v>
      </c>
      <c r="E84" s="61" t="s">
        <v>201</v>
      </c>
      <c r="F84" s="49"/>
      <c r="G84" s="49"/>
      <c r="H84" s="34"/>
      <c r="I84" s="31"/>
      <c r="J84" s="31"/>
      <c r="K84" s="31"/>
      <c r="M84" s="31"/>
      <c r="N84" s="31"/>
    </row>
    <row r="85" spans="1:14" ht="15" customHeight="1" thickBot="1">
      <c r="A85" s="25" t="s">
        <v>82</v>
      </c>
      <c r="B85" s="49"/>
      <c r="C85" s="121" t="s">
        <v>96</v>
      </c>
      <c r="D85" s="122" t="s">
        <v>106</v>
      </c>
      <c r="E85" s="61" t="s">
        <v>202</v>
      </c>
      <c r="F85" s="49"/>
      <c r="G85" s="49"/>
      <c r="H85" s="34"/>
      <c r="I85" s="31"/>
      <c r="J85" s="31"/>
      <c r="K85" s="31"/>
      <c r="M85" s="31"/>
      <c r="N85" s="31"/>
    </row>
    <row r="86" spans="1:14" ht="15" customHeight="1">
      <c r="A86" s="25"/>
      <c r="B86" s="49"/>
      <c r="C86" s="34"/>
      <c r="D86" s="34"/>
      <c r="E86" s="61"/>
      <c r="F86" s="49"/>
      <c r="G86" s="49"/>
      <c r="H86" s="49"/>
    </row>
    <row r="87" spans="1:14" s="60" customFormat="1" ht="19.899999999999999" customHeight="1"/>
    <row r="88" spans="1:14" ht="15" customHeight="1"/>
    <row r="89" spans="1:14" ht="15.6" customHeight="1">
      <c r="A89" s="47" t="s">
        <v>54</v>
      </c>
      <c r="C89" s="168" t="s">
        <v>141</v>
      </c>
      <c r="F89" s="167" t="s">
        <v>142</v>
      </c>
      <c r="G89" s="167"/>
    </row>
    <row r="90" spans="1:14" ht="4.9000000000000004" customHeight="1">
      <c r="A90" s="47"/>
      <c r="C90" s="28"/>
    </row>
    <row r="91" spans="1:14" ht="13.15" customHeight="1">
      <c r="A91" s="47"/>
      <c r="C91" s="29" t="s">
        <v>98</v>
      </c>
      <c r="I91" s="198"/>
    </row>
    <row r="92" spans="1:14" ht="5.0999999999999996" customHeight="1" thickBot="1">
      <c r="A92" s="47"/>
      <c r="C92" s="29"/>
    </row>
    <row r="93" spans="1:14" ht="15" customHeight="1" thickBot="1">
      <c r="A93" s="68" t="s">
        <v>71</v>
      </c>
      <c r="C93" s="101" t="s">
        <v>120</v>
      </c>
      <c r="D93" s="54" t="s">
        <v>86</v>
      </c>
    </row>
    <row r="94" spans="1:14" ht="10.15" customHeight="1">
      <c r="A94" s="47"/>
      <c r="C94" s="28"/>
    </row>
    <row r="95" spans="1:14" ht="13.15" customHeight="1">
      <c r="A95" s="49"/>
      <c r="B95" s="49"/>
      <c r="C95" s="39" t="s">
        <v>53</v>
      </c>
      <c r="D95" s="62"/>
      <c r="E95" s="62"/>
      <c r="F95" s="49"/>
      <c r="G95" s="49"/>
      <c r="H95" s="49"/>
      <c r="J95" s="62"/>
      <c r="K95" s="49"/>
    </row>
    <row r="96" spans="1:14" ht="5.0999999999999996" customHeight="1" thickBot="1">
      <c r="A96" s="68"/>
      <c r="B96" s="49"/>
      <c r="C96" s="61"/>
      <c r="D96" s="62"/>
      <c r="E96" s="62"/>
      <c r="F96" s="49"/>
      <c r="G96" s="49"/>
      <c r="H96" s="62"/>
      <c r="I96" s="62"/>
      <c r="J96" s="62"/>
      <c r="K96" s="49"/>
    </row>
    <row r="97" spans="1:12" ht="15" customHeight="1" thickBot="1">
      <c r="A97" s="68" t="s">
        <v>65</v>
      </c>
      <c r="B97" s="49"/>
      <c r="C97" s="101" t="s">
        <v>120</v>
      </c>
      <c r="D97" s="62"/>
      <c r="E97" s="61"/>
      <c r="F97" s="25"/>
      <c r="G97" s="25"/>
    </row>
    <row r="98" spans="1:12" ht="10.15" customHeight="1" thickBot="1">
      <c r="A98" s="81"/>
      <c r="B98" s="35"/>
      <c r="C98" s="82"/>
      <c r="D98" s="64"/>
      <c r="E98" s="62"/>
      <c r="F98" s="49"/>
      <c r="G98" s="49"/>
      <c r="H98" s="62"/>
      <c r="I98" s="62"/>
      <c r="J98" s="62"/>
      <c r="K98" s="49"/>
      <c r="L98" s="49"/>
    </row>
    <row r="99" spans="1:12" ht="15" customHeight="1" thickBot="1">
      <c r="A99" s="25" t="s">
        <v>72</v>
      </c>
      <c r="B99" s="49"/>
      <c r="C99" s="160" t="s">
        <v>120</v>
      </c>
      <c r="D99" s="161" t="str">
        <f>IFERROR(variable_WWRE/variable_TotalBuildingFenestrationArea,"")</f>
        <v/>
      </c>
      <c r="E99" s="61" t="s">
        <v>74</v>
      </c>
      <c r="F99" s="49"/>
      <c r="G99" s="49"/>
      <c r="H99" s="25"/>
      <c r="I99" s="90"/>
      <c r="J99" s="89"/>
      <c r="K99" s="89"/>
      <c r="L99" s="49"/>
    </row>
    <row r="100" spans="1:12" ht="10.15" customHeight="1" thickBot="1">
      <c r="A100" s="77"/>
      <c r="B100" s="35"/>
      <c r="C100" s="82"/>
      <c r="D100" s="83"/>
      <c r="E100" s="67"/>
      <c r="F100" s="35"/>
      <c r="G100" s="35"/>
      <c r="H100" s="25"/>
      <c r="I100" s="90"/>
      <c r="J100" s="89"/>
      <c r="K100" s="89"/>
      <c r="L100" s="49"/>
    </row>
    <row r="101" spans="1:12" ht="15" customHeight="1" thickBot="1">
      <c r="A101" s="25" t="s">
        <v>73</v>
      </c>
      <c r="B101" s="49"/>
      <c r="C101" s="160" t="s">
        <v>120</v>
      </c>
      <c r="D101" s="162" t="str">
        <f>IFERROR(variable_WWRW/variable_TotalBuildingFenestrationArea,"")</f>
        <v/>
      </c>
      <c r="E101" s="61" t="s">
        <v>75</v>
      </c>
      <c r="F101" s="49"/>
      <c r="G101" s="49"/>
      <c r="H101" s="25"/>
      <c r="I101" s="90"/>
      <c r="J101" s="89"/>
      <c r="K101" s="89"/>
      <c r="L101" s="25"/>
    </row>
    <row r="102" spans="1:12" ht="10.15" customHeight="1" thickBot="1">
      <c r="A102" s="25"/>
      <c r="B102" s="49"/>
      <c r="C102" s="84"/>
      <c r="D102" s="49"/>
      <c r="E102" s="61"/>
      <c r="F102" s="49"/>
      <c r="G102" s="49"/>
      <c r="H102" s="25"/>
      <c r="I102" s="84"/>
      <c r="J102" s="49"/>
      <c r="K102" s="49"/>
      <c r="L102" s="49"/>
    </row>
    <row r="103" spans="1:12" ht="15" customHeight="1" thickBot="1">
      <c r="A103" s="68" t="s">
        <v>55</v>
      </c>
      <c r="B103" s="49"/>
      <c r="C103" s="159" t="str">
        <f>IFERROR(variable_TotalBuildingFenestrationArea/variable_TotalWallArea,"")</f>
        <v/>
      </c>
      <c r="D103" s="66" t="s">
        <v>67</v>
      </c>
      <c r="E103" s="49"/>
      <c r="F103" s="49"/>
      <c r="G103" s="49"/>
      <c r="H103" s="25"/>
      <c r="I103" s="84"/>
      <c r="J103" s="49"/>
      <c r="K103" s="49"/>
      <c r="L103" s="49"/>
    </row>
    <row r="104" spans="1:12" ht="13.15" customHeight="1">
      <c r="A104" s="49"/>
      <c r="B104" s="49"/>
      <c r="C104" s="49"/>
      <c r="D104" s="67" t="s">
        <v>68</v>
      </c>
      <c r="E104" s="49"/>
      <c r="F104" s="49"/>
      <c r="G104" s="49"/>
      <c r="H104" s="25"/>
      <c r="I104" s="84"/>
      <c r="J104" s="49"/>
      <c r="K104" s="49"/>
      <c r="L104" s="49"/>
    </row>
    <row r="105" spans="1:12" ht="10.15" customHeight="1" thickBot="1">
      <c r="A105" s="25"/>
      <c r="B105" s="49"/>
      <c r="C105" s="84"/>
      <c r="D105" s="49"/>
      <c r="E105" s="61"/>
      <c r="F105" s="49"/>
      <c r="G105" s="49"/>
      <c r="H105" s="49"/>
      <c r="I105" s="49"/>
      <c r="J105" s="49"/>
      <c r="K105" s="49"/>
      <c r="L105" s="49"/>
    </row>
    <row r="106" spans="1:12" ht="15" customHeight="1">
      <c r="A106" s="76" t="s">
        <v>69</v>
      </c>
      <c r="B106" s="49"/>
      <c r="C106" s="241" t="s">
        <v>95</v>
      </c>
      <c r="D106" s="242"/>
      <c r="E106" s="243"/>
      <c r="F106" s="49"/>
      <c r="G106" s="49"/>
      <c r="H106" s="49"/>
      <c r="I106" s="49"/>
      <c r="J106" s="49"/>
      <c r="K106" s="49"/>
      <c r="L106" s="49"/>
    </row>
    <row r="107" spans="1:12" ht="17.25" thickBot="1">
      <c r="A107" s="76" t="s">
        <v>70</v>
      </c>
      <c r="B107" s="49"/>
      <c r="C107" s="244"/>
      <c r="D107" s="245"/>
      <c r="E107" s="246"/>
      <c r="F107" s="49"/>
      <c r="G107" s="49"/>
      <c r="H107" s="49"/>
      <c r="I107" s="49"/>
      <c r="J107" s="49"/>
      <c r="K107" s="49"/>
      <c r="L107" s="49"/>
    </row>
    <row r="108" spans="1:12" ht="15" customHeight="1"/>
    <row r="109" spans="1:12" s="114" customFormat="1" ht="20.100000000000001" customHeight="1" outlineLevel="1">
      <c r="A109" s="291" t="s">
        <v>204</v>
      </c>
      <c r="B109" s="291"/>
      <c r="C109" s="291"/>
      <c r="D109" s="291"/>
      <c r="E109" s="291"/>
      <c r="F109" s="291"/>
    </row>
    <row r="110" spans="1:12" ht="10.15" customHeight="1" outlineLevel="1"/>
    <row r="111" spans="1:12" ht="15.6" customHeight="1" outlineLevel="1">
      <c r="A111" s="47" t="s">
        <v>99</v>
      </c>
      <c r="J111" s="47" t="s">
        <v>88</v>
      </c>
    </row>
    <row r="112" spans="1:12" ht="10.15" customHeight="1" outlineLevel="1" thickBot="1"/>
    <row r="113" spans="1:17" ht="15" customHeight="1" outlineLevel="1">
      <c r="A113" s="25" t="s">
        <v>33</v>
      </c>
      <c r="B113" s="49"/>
      <c r="C113" s="125" t="s">
        <v>24</v>
      </c>
      <c r="D113" s="49"/>
      <c r="E113" s="49"/>
      <c r="F113" s="49"/>
      <c r="G113" s="49"/>
      <c r="H113" s="49"/>
      <c r="J113" s="25" t="s">
        <v>152</v>
      </c>
      <c r="L113" s="125" t="s">
        <v>24</v>
      </c>
      <c r="M113" s="49"/>
      <c r="N113" s="49"/>
      <c r="O113" s="49"/>
      <c r="P113" s="49"/>
    </row>
    <row r="114" spans="1:17" ht="15" customHeight="1" outlineLevel="1" thickBot="1">
      <c r="A114" s="25" t="s">
        <v>85</v>
      </c>
      <c r="B114" s="49"/>
      <c r="C114" s="126" t="s">
        <v>37</v>
      </c>
      <c r="D114" s="49"/>
      <c r="E114" s="49"/>
      <c r="F114" s="49"/>
      <c r="G114" s="49"/>
      <c r="H114" s="49"/>
      <c r="J114" s="25" t="s">
        <v>153</v>
      </c>
      <c r="L114" s="163" t="s">
        <v>24</v>
      </c>
      <c r="M114" s="215" t="s">
        <v>154</v>
      </c>
      <c r="N114" s="216"/>
      <c r="O114" s="212" t="s">
        <v>135</v>
      </c>
      <c r="P114" s="212"/>
      <c r="Q114" s="212"/>
    </row>
    <row r="115" spans="1:17" ht="15" customHeight="1" outlineLevel="1" thickBot="1">
      <c r="A115" s="25"/>
      <c r="B115" s="49"/>
      <c r="C115" s="84"/>
      <c r="D115" s="49"/>
      <c r="E115" s="49"/>
      <c r="F115" s="49"/>
      <c r="G115" s="49"/>
      <c r="H115" s="49"/>
      <c r="J115" s="25" t="s">
        <v>85</v>
      </c>
      <c r="K115" s="2"/>
      <c r="L115" s="126" t="s">
        <v>37</v>
      </c>
      <c r="M115" s="206" t="s">
        <v>195</v>
      </c>
      <c r="N115" s="80"/>
      <c r="O115" s="71"/>
      <c r="P115" s="49"/>
    </row>
    <row r="116" spans="1:17" ht="10.15" customHeight="1" outlineLevel="1"/>
    <row r="117" spans="1:17" s="114" customFormat="1" ht="20.100000000000001" customHeight="1">
      <c r="A117" s="291" t="s">
        <v>204</v>
      </c>
      <c r="B117" s="291"/>
      <c r="C117" s="291"/>
      <c r="D117" s="291"/>
      <c r="E117" s="291"/>
      <c r="F117" s="291"/>
    </row>
    <row r="118" spans="1:17" ht="10.15" customHeight="1" outlineLevel="1"/>
    <row r="119" spans="1:17" ht="15" customHeight="1" outlineLevel="1">
      <c r="A119" s="47" t="s">
        <v>61</v>
      </c>
      <c r="C119" s="93" t="s">
        <v>168</v>
      </c>
    </row>
    <row r="120" spans="1:17" ht="10.15" customHeight="1" outlineLevel="1" thickBot="1">
      <c r="H120" s="37"/>
    </row>
    <row r="121" spans="1:17" ht="15" customHeight="1" outlineLevel="1">
      <c r="A121" s="25" t="s">
        <v>40</v>
      </c>
      <c r="B121" s="49"/>
      <c r="C121" s="232"/>
      <c r="D121" s="233"/>
      <c r="E121" s="234"/>
      <c r="F121" s="49"/>
      <c r="G121" s="49"/>
      <c r="H121" s="86"/>
    </row>
    <row r="122" spans="1:17" ht="15" customHeight="1" outlineLevel="1">
      <c r="A122" s="25" t="s">
        <v>41</v>
      </c>
      <c r="B122" s="34"/>
      <c r="C122" s="247"/>
      <c r="D122" s="248"/>
      <c r="E122" s="249"/>
      <c r="F122" s="49"/>
      <c r="G122" s="49"/>
      <c r="H122" s="35"/>
    </row>
    <row r="123" spans="1:17" ht="15" customHeight="1" outlineLevel="1">
      <c r="A123" s="25" t="s">
        <v>42</v>
      </c>
      <c r="B123" s="35"/>
      <c r="C123" s="247"/>
      <c r="D123" s="248"/>
      <c r="E123" s="249"/>
      <c r="F123" s="35"/>
      <c r="G123" s="35"/>
      <c r="H123" s="35"/>
      <c r="J123" s="2"/>
      <c r="K123" s="2"/>
    </row>
    <row r="124" spans="1:17" ht="15" customHeight="1" outlineLevel="1" thickBot="1">
      <c r="A124" s="25" t="s">
        <v>62</v>
      </c>
      <c r="B124" s="35"/>
      <c r="C124" s="235"/>
      <c r="D124" s="236"/>
      <c r="E124" s="237"/>
      <c r="F124" s="35"/>
      <c r="G124" s="35"/>
      <c r="H124" s="35"/>
      <c r="J124" s="2"/>
      <c r="K124" s="2"/>
    </row>
    <row r="125" spans="1:17" ht="15" customHeight="1" outlineLevel="1" thickBot="1">
      <c r="A125" s="25"/>
      <c r="B125" s="49"/>
      <c r="C125" s="41"/>
      <c r="D125" s="41"/>
      <c r="E125" s="41"/>
      <c r="F125" s="49"/>
      <c r="G125" s="49"/>
      <c r="H125" s="49"/>
    </row>
    <row r="126" spans="1:17" ht="15" customHeight="1" outlineLevel="1">
      <c r="A126" s="25" t="s">
        <v>43</v>
      </c>
      <c r="B126" s="35"/>
      <c r="C126" s="131">
        <v>0</v>
      </c>
      <c r="D126" s="195" t="s">
        <v>24</v>
      </c>
      <c r="E126" s="61" t="s">
        <v>123</v>
      </c>
      <c r="F126" s="35"/>
      <c r="G126" s="35"/>
      <c r="I126" s="2"/>
      <c r="J126" s="2"/>
      <c r="K126" s="2"/>
    </row>
    <row r="127" spans="1:17" ht="15" customHeight="1">
      <c r="A127" s="130" t="s">
        <v>122</v>
      </c>
      <c r="B127" s="35"/>
      <c r="C127" s="132">
        <v>0</v>
      </c>
      <c r="D127" s="196" t="s">
        <v>24</v>
      </c>
      <c r="E127" s="61" t="s">
        <v>123</v>
      </c>
      <c r="F127" s="35"/>
      <c r="G127" s="35"/>
      <c r="H127" s="32"/>
      <c r="I127" s="2"/>
      <c r="J127" s="2"/>
      <c r="K127" s="2"/>
    </row>
    <row r="128" spans="1:17">
      <c r="C128" s="132">
        <v>0</v>
      </c>
      <c r="D128" s="196" t="s">
        <v>24</v>
      </c>
      <c r="E128" s="61" t="s">
        <v>123</v>
      </c>
    </row>
    <row r="129" spans="1:17" ht="15" customHeight="1" outlineLevel="1" thickBot="1">
      <c r="C129" s="164">
        <v>0</v>
      </c>
      <c r="D129" s="197" t="s">
        <v>24</v>
      </c>
      <c r="E129" s="61" t="s">
        <v>123</v>
      </c>
      <c r="F129" s="35"/>
      <c r="G129" s="35"/>
      <c r="H129" s="35"/>
      <c r="I129" s="2"/>
      <c r="J129" s="2"/>
      <c r="K129" s="2"/>
    </row>
    <row r="130" spans="1:17" ht="10.15" customHeight="1" outlineLevel="1">
      <c r="A130" s="49"/>
      <c r="B130" s="35"/>
      <c r="C130" s="35"/>
      <c r="D130" s="35"/>
      <c r="E130" s="35"/>
      <c r="F130" s="49"/>
      <c r="G130" s="49"/>
      <c r="H130" s="49"/>
      <c r="I130" s="2"/>
      <c r="J130" s="2"/>
      <c r="K130" s="2"/>
    </row>
    <row r="131" spans="1:17" s="114" customFormat="1" ht="20.100000000000001" customHeight="1" outlineLevel="1">
      <c r="A131" s="291" t="s">
        <v>204</v>
      </c>
      <c r="B131" s="291"/>
      <c r="C131" s="291"/>
      <c r="D131" s="291"/>
      <c r="E131" s="291"/>
      <c r="F131" s="291"/>
    </row>
    <row r="132" spans="1:17" ht="10.15" customHeight="1" outlineLevel="1"/>
    <row r="133" spans="1:17" s="20" customFormat="1" ht="15.75" customHeight="1" outlineLevel="1">
      <c r="A133" s="47" t="s">
        <v>63</v>
      </c>
      <c r="C133" s="280" t="s">
        <v>186</v>
      </c>
      <c r="D133" s="280"/>
      <c r="E133" s="280"/>
      <c r="F133" s="280"/>
      <c r="G133" s="165"/>
      <c r="J133" s="47" t="s">
        <v>47</v>
      </c>
      <c r="L133" s="208" t="s">
        <v>94</v>
      </c>
      <c r="M133" s="99"/>
      <c r="N133" s="99"/>
      <c r="O133" s="99"/>
      <c r="P133" s="99"/>
    </row>
    <row r="134" spans="1:17" ht="4.9000000000000004" customHeight="1" outlineLevel="1">
      <c r="C134" s="280"/>
      <c r="D134" s="280"/>
      <c r="E134" s="280"/>
      <c r="F134" s="280"/>
      <c r="G134" s="165"/>
      <c r="L134" s="99"/>
      <c r="M134" s="99"/>
      <c r="N134" s="99"/>
      <c r="O134" s="99"/>
      <c r="P134" s="99"/>
    </row>
    <row r="135" spans="1:17" ht="13.9" customHeight="1" outlineLevel="1">
      <c r="A135" s="63" t="s">
        <v>48</v>
      </c>
      <c r="B135" s="2"/>
      <c r="C135" s="280"/>
      <c r="D135" s="280"/>
      <c r="E135" s="280"/>
      <c r="F135" s="280"/>
      <c r="G135" s="165"/>
      <c r="J135" s="63" t="s">
        <v>48</v>
      </c>
      <c r="L135" s="99"/>
      <c r="M135" s="99"/>
      <c r="N135" s="99"/>
      <c r="O135" s="99"/>
      <c r="P135" s="99"/>
    </row>
    <row r="136" spans="1:17" ht="10.15" customHeight="1" outlineLevel="1" thickBot="1">
      <c r="A136" s="48"/>
      <c r="B136" s="2"/>
      <c r="D136" s="2"/>
      <c r="J136" s="48"/>
      <c r="K136" s="11"/>
      <c r="L136" s="2"/>
    </row>
    <row r="137" spans="1:17" ht="15" customHeight="1" outlineLevel="1">
      <c r="A137" s="25" t="s">
        <v>58</v>
      </c>
      <c r="B137" s="35"/>
      <c r="C137" s="274"/>
      <c r="D137" s="275"/>
      <c r="E137" s="49"/>
      <c r="F137" s="49"/>
      <c r="G137" s="49"/>
      <c r="H137" s="49"/>
      <c r="J137" s="49"/>
      <c r="K137" s="77" t="s">
        <v>92</v>
      </c>
      <c r="L137" s="128"/>
      <c r="M137" s="207" t="s">
        <v>185</v>
      </c>
      <c r="N137" s="16"/>
      <c r="O137" s="112"/>
      <c r="P137" s="113"/>
      <c r="Q137" s="49"/>
    </row>
    <row r="138" spans="1:17" ht="15" customHeight="1" outlineLevel="1" thickBot="1">
      <c r="A138" s="25" t="s">
        <v>59</v>
      </c>
      <c r="B138" s="35"/>
      <c r="C138" s="276"/>
      <c r="D138" s="277"/>
      <c r="E138" s="49"/>
      <c r="F138" s="49"/>
      <c r="G138" s="49"/>
      <c r="H138" s="49"/>
      <c r="J138" s="49"/>
      <c r="K138" s="77" t="s">
        <v>91</v>
      </c>
      <c r="L138" s="129"/>
      <c r="N138" s="49"/>
      <c r="O138" s="49"/>
      <c r="P138" s="49"/>
      <c r="Q138" s="49"/>
    </row>
    <row r="139" spans="1:17" ht="15" customHeight="1" outlineLevel="1" thickBot="1">
      <c r="A139" s="25" t="s">
        <v>56</v>
      </c>
      <c r="B139" s="35"/>
      <c r="C139" s="276" t="s">
        <v>24</v>
      </c>
      <c r="D139" s="277"/>
      <c r="E139" s="102" t="s">
        <v>211</v>
      </c>
      <c r="F139" s="87"/>
      <c r="G139" s="49"/>
      <c r="H139" s="49"/>
      <c r="M139" s="49"/>
      <c r="N139" s="49"/>
      <c r="O139" s="49"/>
      <c r="P139" s="49"/>
      <c r="Q139" s="49"/>
    </row>
    <row r="140" spans="1:17" ht="15" customHeight="1" outlineLevel="1" thickBot="1">
      <c r="A140" s="25" t="s">
        <v>44</v>
      </c>
      <c r="B140" s="35"/>
      <c r="C140" s="286"/>
      <c r="D140" s="287"/>
      <c r="E140" s="51"/>
      <c r="F140" s="87"/>
      <c r="G140" s="49"/>
      <c r="H140" s="49"/>
      <c r="J140" s="49"/>
      <c r="K140" s="77" t="s">
        <v>90</v>
      </c>
      <c r="L140" s="127"/>
      <c r="M140" s="61" t="s">
        <v>93</v>
      </c>
      <c r="N140" s="49"/>
      <c r="O140" s="49"/>
      <c r="P140" s="49"/>
      <c r="Q140" s="49"/>
    </row>
    <row r="141" spans="1:17" ht="15" customHeight="1" outlineLevel="1" thickBot="1">
      <c r="A141" s="25" t="s">
        <v>111</v>
      </c>
      <c r="B141" s="35"/>
      <c r="C141" s="276"/>
      <c r="D141" s="277"/>
      <c r="E141" s="87"/>
      <c r="F141" s="87"/>
      <c r="G141" s="49"/>
      <c r="H141" s="49"/>
      <c r="J141" s="49"/>
      <c r="K141" s="49"/>
      <c r="L141" s="49"/>
      <c r="M141" s="87"/>
      <c r="N141" s="111"/>
      <c r="O141" s="49"/>
      <c r="P141" s="49"/>
      <c r="Q141" s="49"/>
    </row>
    <row r="142" spans="1:17" ht="15" customHeight="1" outlineLevel="1" thickBot="1">
      <c r="A142" s="25" t="s">
        <v>57</v>
      </c>
      <c r="B142" s="88"/>
      <c r="C142" s="276"/>
      <c r="D142" s="277"/>
      <c r="E142" s="202"/>
      <c r="F142" s="87"/>
      <c r="G142" s="49"/>
      <c r="H142" s="35"/>
      <c r="J142" s="49"/>
      <c r="K142" s="25" t="s">
        <v>89</v>
      </c>
      <c r="L142" s="283" t="s">
        <v>49</v>
      </c>
      <c r="M142" s="284"/>
      <c r="N142" s="285"/>
      <c r="O142" s="204" t="s">
        <v>212</v>
      </c>
      <c r="P142" s="49"/>
      <c r="Q142" s="49"/>
    </row>
    <row r="143" spans="1:17" ht="15" customHeight="1" outlineLevel="1">
      <c r="A143" s="25" t="s">
        <v>45</v>
      </c>
      <c r="B143" s="88"/>
      <c r="C143" s="281" t="str">
        <f>IFERROR(variable_ProposedPerformance/variable_BBP,"")</f>
        <v/>
      </c>
      <c r="D143" s="282"/>
      <c r="E143" s="288" t="s">
        <v>210</v>
      </c>
      <c r="F143" s="289"/>
      <c r="G143" s="158"/>
      <c r="H143" s="49"/>
      <c r="I143" s="25"/>
      <c r="J143" s="35"/>
      <c r="K143" s="49"/>
      <c r="L143" s="49"/>
      <c r="M143" s="49"/>
      <c r="N143" s="49"/>
      <c r="O143" s="49"/>
      <c r="P143" s="49"/>
      <c r="Q143" s="49"/>
    </row>
    <row r="144" spans="1:17" ht="15" customHeight="1" outlineLevel="1" thickBot="1">
      <c r="A144" s="25" t="s">
        <v>46</v>
      </c>
      <c r="B144" s="35"/>
      <c r="C144" s="278" t="str">
        <f>IFERROR((variable_BBUEC+(variable_BPF*variable_BBREC))/variable_BBP,"")</f>
        <v/>
      </c>
      <c r="D144" s="279"/>
      <c r="E144" s="203"/>
      <c r="F144" s="203"/>
      <c r="G144" s="158"/>
      <c r="H144" s="49"/>
      <c r="I144" s="49"/>
      <c r="J144" s="35"/>
      <c r="K144" s="49"/>
      <c r="L144" s="49"/>
      <c r="M144" s="49"/>
      <c r="N144" s="49"/>
      <c r="O144" s="49"/>
      <c r="P144" s="49"/>
      <c r="Q144" s="49"/>
    </row>
    <row r="145" spans="1:19" ht="10.15" customHeight="1" outlineLevel="1">
      <c r="A145" s="75"/>
      <c r="B145" s="74"/>
      <c r="C145" s="74"/>
      <c r="D145" s="74"/>
      <c r="E145" s="74"/>
      <c r="F145" s="50"/>
      <c r="G145" s="50"/>
      <c r="H145" s="50"/>
      <c r="I145" s="50"/>
      <c r="J145" s="50"/>
      <c r="K145" s="50"/>
      <c r="L145" s="51"/>
      <c r="M145" s="51"/>
      <c r="N145" s="51"/>
    </row>
    <row r="146" spans="1:19" s="60" customFormat="1" ht="19.899999999999999" customHeight="1" outlineLevel="1"/>
    <row r="147" spans="1:19" ht="13.9" customHeight="1">
      <c r="A147" s="210" t="s">
        <v>133</v>
      </c>
      <c r="B147" s="210"/>
      <c r="C147" s="210"/>
      <c r="D147" s="210"/>
      <c r="E147" s="210"/>
      <c r="F147" s="210"/>
      <c r="G147" s="210"/>
      <c r="H147" s="210"/>
      <c r="I147" s="210"/>
      <c r="J147" s="210"/>
      <c r="K147" s="210"/>
      <c r="L147" s="210"/>
      <c r="M147" s="210"/>
      <c r="N147" s="210"/>
      <c r="O147" s="210"/>
      <c r="P147" s="210"/>
      <c r="Q147" s="210"/>
      <c r="R147" s="210"/>
      <c r="S147" s="210"/>
    </row>
    <row r="148" spans="1:19" ht="13.9" customHeight="1">
      <c r="A148" s="210"/>
      <c r="B148" s="210"/>
      <c r="C148" s="210"/>
      <c r="D148" s="210"/>
      <c r="E148" s="210"/>
      <c r="F148" s="210"/>
      <c r="G148" s="210"/>
      <c r="H148" s="210"/>
      <c r="I148" s="210"/>
      <c r="J148" s="210"/>
      <c r="K148" s="210"/>
      <c r="L148" s="210"/>
      <c r="M148" s="210"/>
      <c r="N148" s="210"/>
      <c r="O148" s="210"/>
      <c r="P148" s="210"/>
      <c r="Q148" s="210"/>
      <c r="R148" s="210"/>
      <c r="S148" s="210"/>
    </row>
    <row r="149" spans="1:19" ht="13.9" customHeight="1">
      <c r="A149" s="210"/>
      <c r="B149" s="210"/>
      <c r="C149" s="210"/>
      <c r="D149" s="210"/>
      <c r="E149" s="210"/>
      <c r="F149" s="210"/>
      <c r="G149" s="210"/>
      <c r="H149" s="210"/>
      <c r="I149" s="210"/>
      <c r="J149" s="210"/>
      <c r="K149" s="210"/>
      <c r="L149" s="210"/>
      <c r="M149" s="210"/>
      <c r="N149" s="210"/>
      <c r="O149" s="210"/>
      <c r="P149" s="210"/>
      <c r="Q149" s="210"/>
      <c r="R149" s="210"/>
      <c r="S149" s="210"/>
    </row>
    <row r="150" spans="1:19" ht="13.9" customHeight="1">
      <c r="A150" s="210"/>
      <c r="B150" s="210"/>
      <c r="C150" s="210"/>
      <c r="D150" s="210"/>
      <c r="E150" s="210"/>
      <c r="F150" s="210"/>
      <c r="G150" s="210"/>
      <c r="H150" s="210"/>
      <c r="I150" s="210"/>
      <c r="J150" s="210"/>
      <c r="K150" s="210"/>
      <c r="L150" s="210"/>
      <c r="M150" s="210"/>
      <c r="N150" s="210"/>
      <c r="O150" s="210"/>
      <c r="P150" s="210"/>
      <c r="Q150" s="210"/>
      <c r="R150" s="210"/>
      <c r="S150" s="210"/>
    </row>
    <row r="151" spans="1:19" ht="13.9" customHeight="1">
      <c r="A151" s="210"/>
      <c r="B151" s="210"/>
      <c r="C151" s="210"/>
      <c r="D151" s="210"/>
      <c r="E151" s="210"/>
      <c r="F151" s="210"/>
      <c r="G151" s="210"/>
      <c r="H151" s="210"/>
      <c r="I151" s="210"/>
      <c r="J151" s="210"/>
      <c r="K151" s="210"/>
      <c r="L151" s="210"/>
      <c r="M151" s="210"/>
      <c r="N151" s="210"/>
      <c r="O151" s="210"/>
      <c r="P151" s="210"/>
      <c r="Q151" s="210"/>
      <c r="R151" s="210"/>
      <c r="S151" s="210"/>
    </row>
    <row r="152" spans="1:19" s="49" customFormat="1" ht="19.899999999999999" customHeight="1">
      <c r="A152" s="273" t="s">
        <v>129</v>
      </c>
      <c r="B152" s="273"/>
      <c r="C152" s="273"/>
      <c r="D152" s="273"/>
      <c r="E152" s="273"/>
      <c r="F152" s="273"/>
      <c r="G152" s="273"/>
      <c r="H152" s="273"/>
      <c r="I152" s="273"/>
      <c r="J152" s="273"/>
      <c r="K152" s="273"/>
      <c r="L152" s="273"/>
      <c r="M152" s="273"/>
      <c r="N152" s="273"/>
      <c r="O152" s="273"/>
      <c r="P152" s="273"/>
      <c r="Q152" s="273"/>
      <c r="R152" s="273"/>
      <c r="S152" s="273"/>
    </row>
  </sheetData>
  <mergeCells count="61">
    <mergeCell ref="A152:S152"/>
    <mergeCell ref="C121:E121"/>
    <mergeCell ref="C122:E122"/>
    <mergeCell ref="C123:E123"/>
    <mergeCell ref="C137:D137"/>
    <mergeCell ref="C124:E124"/>
    <mergeCell ref="C141:D141"/>
    <mergeCell ref="C142:D142"/>
    <mergeCell ref="C144:D144"/>
    <mergeCell ref="C133:F135"/>
    <mergeCell ref="C143:D143"/>
    <mergeCell ref="L142:N142"/>
    <mergeCell ref="C139:D139"/>
    <mergeCell ref="C140:D140"/>
    <mergeCell ref="C138:D138"/>
    <mergeCell ref="E143:F143"/>
    <mergeCell ref="A14:A16"/>
    <mergeCell ref="C106:E107"/>
    <mergeCell ref="C61:E61"/>
    <mergeCell ref="C62:E62"/>
    <mergeCell ref="C63:E63"/>
    <mergeCell ref="C64:E64"/>
    <mergeCell ref="A52:A53"/>
    <mergeCell ref="C52:H53"/>
    <mergeCell ref="C51:H51"/>
    <mergeCell ref="C44:E44"/>
    <mergeCell ref="C43:E43"/>
    <mergeCell ref="C45:E45"/>
    <mergeCell ref="C50:H50"/>
    <mergeCell ref="C49:H49"/>
    <mergeCell ref="C33:E33"/>
    <mergeCell ref="C34:E34"/>
    <mergeCell ref="C4:O4"/>
    <mergeCell ref="C5:O5"/>
    <mergeCell ref="C7:U7"/>
    <mergeCell ref="F43:H43"/>
    <mergeCell ref="P25:S25"/>
    <mergeCell ref="C35:E35"/>
    <mergeCell ref="C39:E39"/>
    <mergeCell ref="C40:E40"/>
    <mergeCell ref="C41:E41"/>
    <mergeCell ref="C9:U9"/>
    <mergeCell ref="C24:F24"/>
    <mergeCell ref="C25:F25"/>
    <mergeCell ref="C27:H27"/>
    <mergeCell ref="I27:M27"/>
    <mergeCell ref="F33:I33"/>
    <mergeCell ref="F34:I34"/>
    <mergeCell ref="C55:E55"/>
    <mergeCell ref="G74:H74"/>
    <mergeCell ref="A147:S151"/>
    <mergeCell ref="F35:I35"/>
    <mergeCell ref="F39:H39"/>
    <mergeCell ref="F40:H40"/>
    <mergeCell ref="M114:N114"/>
    <mergeCell ref="O114:Q114"/>
    <mergeCell ref="F41:H41"/>
    <mergeCell ref="A57:A59"/>
    <mergeCell ref="A131:F131"/>
    <mergeCell ref="A117:F117"/>
    <mergeCell ref="A109:F109"/>
  </mergeCells>
  <conditionalFormatting sqref="A117 A131:F131">
    <cfRule type="expression" dxfId="36" priority="2">
      <formula>variable_CompliancePathway="PRESCRIPTIVE"</formula>
    </cfRule>
  </conditionalFormatting>
  <conditionalFormatting sqref="A110:D116">
    <cfRule type="expression" dxfId="35" priority="43">
      <formula>OR(ISNUMBER(SEARCH("performance", variable_CompliancePathway)), variable_EnvelopeCompliancePathway="PRESCRIPTIVE ENVELOPE")</formula>
    </cfRule>
  </conditionalFormatting>
  <conditionalFormatting sqref="A109:F109">
    <cfRule type="expression" dxfId="34" priority="1">
      <formula>variable_EnvelopeCompliancePathway="PRESCRIPTIVE ENVELOPE"</formula>
    </cfRule>
  </conditionalFormatting>
  <conditionalFormatting sqref="A132:F145">
    <cfRule type="expression" dxfId="33" priority="37">
      <formula>variable_CompliancePathway="ENERGY COST BUDGET METHOD (ECB) - PERFORMANCE"</formula>
    </cfRule>
  </conditionalFormatting>
  <conditionalFormatting sqref="C14 C16:K18">
    <cfRule type="expression" dxfId="32" priority="50">
      <formula>(variable_SCOPE="No")</formula>
    </cfRule>
  </conditionalFormatting>
  <conditionalFormatting sqref="C103">
    <cfRule type="expression" dxfId="31" priority="34">
      <formula>AND(variable_OverallWDWRatio&lt;&gt;"",variable_OverallWDWRatio&gt;40%)</formula>
    </cfRule>
  </conditionalFormatting>
  <conditionalFormatting sqref="C113">
    <cfRule type="expression" dxfId="30" priority="5">
      <formula>variable_COMCHECK="YES"</formula>
    </cfRule>
    <cfRule type="expression" dxfId="29" priority="6">
      <formula>variable_COMCHECK="NO"</formula>
    </cfRule>
  </conditionalFormatting>
  <conditionalFormatting sqref="C113:C114 C137:D144">
    <cfRule type="expression" dxfId="28" priority="21">
      <formula>variable_CompliancePathway="ENERGY COST BUDGET METHOD (ECB) - PERFORMANCE"</formula>
    </cfRule>
  </conditionalFormatting>
  <conditionalFormatting sqref="C113:C114 L113:L115">
    <cfRule type="expression" dxfId="27" priority="23">
      <formula>variable_EnvelopeCompliancePathway="PRESCRIPTIVE ENVELOPE"</formula>
    </cfRule>
  </conditionalFormatting>
  <conditionalFormatting sqref="C113:C114">
    <cfRule type="expression" dxfId="26" priority="20">
      <formula>LEFT(variable_CompliancePathway,11)="PERFORMANCE"</formula>
    </cfRule>
  </conditionalFormatting>
  <conditionalFormatting sqref="C114">
    <cfRule type="expression" dxfId="25" priority="7">
      <formula>AND(ISNUMBER(variable_COMCHECKPERCENT), variable_COMCHECKPERCENT&gt;0)</formula>
    </cfRule>
    <cfRule type="expression" dxfId="24" priority="8">
      <formula>AND(ISNUMBER(variable_COMCHECKPERCENT), variable_COMCHECKPERCENT&lt;0)</formula>
    </cfRule>
  </conditionalFormatting>
  <conditionalFormatting sqref="C137:D144 L137:L138 L113:L115 C121:E124 C126:D129 L140 L142">
    <cfRule type="expression" dxfId="23" priority="32">
      <formula>variable_CompliancePathway="PRESCRIPTIVE"</formula>
    </cfRule>
  </conditionalFormatting>
  <conditionalFormatting sqref="C143:D143">
    <cfRule type="expression" dxfId="22" priority="28">
      <formula>Variable_PCL&lt;=0</formula>
    </cfRule>
  </conditionalFormatting>
  <conditionalFormatting sqref="C39:E41 C49">
    <cfRule type="expression" dxfId="21" priority="54">
      <formula>(variable_CXREQ="No")</formula>
    </cfRule>
  </conditionalFormatting>
  <conditionalFormatting sqref="D99">
    <cfRule type="expression" dxfId="20" priority="36">
      <formula>AND(variable_WWREpercent&lt;&gt;"", variable_WWREpercent&gt;25%)</formula>
    </cfRule>
  </conditionalFormatting>
  <conditionalFormatting sqref="D101">
    <cfRule type="expression" dxfId="19" priority="35">
      <formula>AND(variable_WWRWpercent&lt;&gt;"", variable_WWRWpercent&gt;25%)</formula>
    </cfRule>
  </conditionalFormatting>
  <conditionalFormatting sqref="E110:U116">
    <cfRule type="expression" dxfId="18" priority="33">
      <formula>variable_EnvelopeCompliancePathway="PRESCRIPTIVE ENVELOPE"</formula>
    </cfRule>
  </conditionalFormatting>
  <conditionalFormatting sqref="E110:V116 A118:V130 A132:V145">
    <cfRule type="expression" dxfId="17" priority="44">
      <formula>variable_CompliancePathway="PRESCRIPTIVE"</formula>
    </cfRule>
  </conditionalFormatting>
  <conditionalFormatting sqref="G132:V145">
    <cfRule type="expression" dxfId="16" priority="38">
      <formula>variable_CompliancePathway="APPENDIX G - PERFORMANCE RATING METHOD (PRM)"</formula>
    </cfRule>
  </conditionalFormatting>
  <conditionalFormatting sqref="I43:M43 C43">
    <cfRule type="expression" dxfId="15" priority="51">
      <formula>(variable_WholeBuildingAirEx="Section 5.4.3.1.1 Exception 2")</formula>
    </cfRule>
  </conditionalFormatting>
  <conditionalFormatting sqref="I43:M43">
    <cfRule type="expression" dxfId="14" priority="11">
      <formula>variable_WholeBuildingAirEx&lt;&gt;"SECTION 5.4.3.1.1 EXCEPTION 2"</formula>
    </cfRule>
  </conditionalFormatting>
  <conditionalFormatting sqref="J44:O44 Q44">
    <cfRule type="expression" dxfId="13" priority="9">
      <formula>variable_WholeBuildingAirEx="SECTION 5.4.3.1.1 EXCEPTION 3"</formula>
    </cfRule>
  </conditionalFormatting>
  <conditionalFormatting sqref="L137">
    <cfRule type="expression" dxfId="12" priority="3">
      <formula>variable_ECBBudget &gt; variable_DesignedCost</formula>
    </cfRule>
    <cfRule type="expression" dxfId="11" priority="19">
      <formula>variable_ECBBudget &lt; variable_DesignedCost</formula>
    </cfRule>
  </conditionalFormatting>
  <conditionalFormatting sqref="L137:L138 C113:C114 L140 L142">
    <cfRule type="expression" dxfId="10" priority="22">
      <formula>variable_CompliancePathway="APPENDIX G - PERFORMANCE RATING METHOD (PRM)"</formula>
    </cfRule>
  </conditionalFormatting>
  <conditionalFormatting sqref="N25:P25">
    <cfRule type="expression" dxfId="9" priority="12">
      <formula>OR(variable_CompliancePathway="PRESCRIPTIVE", variable_CompliancePathway="SELECT ONE")</formula>
    </cfRule>
  </conditionalFormatting>
  <dataValidations count="8">
    <dataValidation type="list" allowBlank="1" showInputMessage="1" showErrorMessage="1" sqref="C22:C23" xr:uid="{C5CFCCAF-F033-487C-AD9E-4240316D3B1B}">
      <formula1>"SELECT ONE, 6A, 7"</formula1>
    </dataValidation>
    <dataValidation type="list" allowBlank="1" showInputMessage="1" showErrorMessage="1" sqref="C25" xr:uid="{CFC5AE16-349D-46B0-8317-B937C395495A}">
      <formula1>"SELECT ONE, PRESCRIPTIVE ENVELOPE, ENVELOPE TRADE-OFF"</formula1>
    </dataValidation>
    <dataValidation type="list" allowBlank="1" showInputMessage="1" showErrorMessage="1" sqref="C37 C14:C15" xr:uid="{EC17E8C4-CBD1-428D-A569-3B805A25F6AA}">
      <formula1>"SELECT ONE, YES, NO"</formula1>
    </dataValidation>
    <dataValidation type="list" allowBlank="1" showInputMessage="1" showErrorMessage="1" sqref="C113 L113:L114" xr:uid="{DBD5775F-7329-4E6C-90A4-4089E30BD7AC}">
      <formula1>"SELECT ONE, YES, NO, N/A"</formula1>
    </dataValidation>
    <dataValidation type="list" allowBlank="1" showInputMessage="1" showErrorMessage="1" sqref="C43:E43" xr:uid="{AA3E68DF-9FEA-4F76-9F15-4B7AB19EC579}">
      <formula1>"SELECT ONE, NO, SECTION 5.4.3.1.1 EXCEPTION 1, SECTION 5.4.3.1.1 EXCEPTION 2, SECTION 5.4.3.1.1 EXCEPTION 3, SECTION 5.4.3.1.1 EXCEPTION 4"</formula1>
    </dataValidation>
    <dataValidation type="list" allowBlank="1" showInputMessage="1" showErrorMessage="1" sqref="C139" xr:uid="{0DD4D8BE-C9E5-4DC6-A6A7-1D0A1216F6DB}">
      <formula1>"SELECT ONE, MULTIFAMILY, HEALTHCARE/HOSPITAL, HOTEL/MOTEL, OFFICE, RESTAURANT, OFFICE, RESTAURANT, RETAIL, SCHOOL, WAREHOUSE, ALL OTHERS"</formula1>
    </dataValidation>
    <dataValidation type="list" allowBlank="1" showInputMessage="1" showErrorMessage="1" sqref="D126:D129" xr:uid="{5DC926D0-4B2A-402A-AE5C-646FABB5659E}">
      <formula1>"SELECT ONE, per kWh, per Therm, per Dth, per t/h, per MMBtu"</formula1>
    </dataValidation>
    <dataValidation type="list" allowBlank="1" showInputMessage="1" showErrorMessage="1" sqref="C24" xr:uid="{8DD4AFAC-1665-4E15-9D7A-81250D1374CA}">
      <formula1>"SELECT ONE, PRESCRIPTIVE, ENERGY COST BUDGET METHOD (ECB) - PERFORMANCE, APPENDIX G - PERFORMANCE RATING METHOD (PRM)"</formula1>
    </dataValidation>
  </dataValidations>
  <hyperlinks>
    <hyperlink ref="F37" r:id="rId1" display="SEE INFORMATIVE APPENDIX H" xr:uid="{5C99692F-A1A4-456A-AF5E-6831210D13EE}"/>
    <hyperlink ref="C55" r:id="rId2" location="MNEC2024P1_Ch05_Sec5.5" display="SEE TABLE 5.5-6 OR TABLE 5.5-7" xr:uid="{503998DC-0A0B-4F80-A9D6-6524C46DA321}"/>
    <hyperlink ref="F43" r:id="rId3" location="MNEC2024P1_Ch05_Sec5.4.3.1" display="SEE 5.4.3.1.1" xr:uid="{D52D98A6-3FC3-48B9-93FD-A14734E3CC65}"/>
    <hyperlink ref="I27" r:id="rId4" location="MNEC2024P1_Ch04_Sec4.2.5.2" display="SEE SECTION 4.2.5.2 and" xr:uid="{0CEDB4E1-B34A-47A7-98A6-B8274CFEEBAB}"/>
    <hyperlink ref="F35" r:id="rId5" location="MNEC2024P1_Ch09_Sec9.9.1" display="SEE SECTION 9.9.1" xr:uid="{A76C896F-42D0-45D3-9677-729B4E610555}"/>
    <hyperlink ref="F33" r:id="rId6" location="MNEC2024P1_Ch05_Sec5.9.1" display="SEE SECTION 5.9.1 and 5.9.2" xr:uid="{9EADDBEF-FE51-46A9-BFC0-169261FD36E2}"/>
    <hyperlink ref="F40" r:id="rId7" location="MNEC2024P1_Ch06_Sec6.9.2" display="SEE SECTION 6.9.2" xr:uid="{4CE4ABCC-6674-44A9-965A-52D91C8339CB}"/>
    <hyperlink ref="F41" r:id="rId8" location="MNEC2024P1_Ch09_Sec9.9.2" display="SEE SECTIONS 9.9.2" xr:uid="{3F19A7E2-027E-458B-A8C5-84E280618B03}"/>
    <hyperlink ref="C27" r:id="rId9" location="MNEC2024P1_Ch04_Sec4.2.5.1" display="See Section 4.2.5.1       and" xr:uid="{4499F4C8-F5BF-4EA6-81AE-0115AB22FBAE}"/>
    <hyperlink ref="O142" r:id="rId10" location="MNEC2024P1_Ch11_Sec11.7.2" display="See Section 11.7.2 Permit Application Documentation" xr:uid="{0B0B98FE-3D2A-4ED1-AC09-98BCEB50D8F6}"/>
    <hyperlink ref="D14" r:id="rId11" location="MNEC2024P1_Ch02_Sec2.2" display="  See Section 2.2" xr:uid="{97B32938-81C2-4135-87C3-95AC4CEE9B31}"/>
    <hyperlink ref="D37" r:id="rId12" location="MNEC2024P1_Ch04_Sec4.2.5.2" display="  See Exceptions to 4.2.5.2" xr:uid="{03DE5B6F-A633-497F-86CB-765B794590A7}"/>
    <hyperlink ref="O44" r:id="rId13" location="MNEC2024P1_Ch05_Sec5.9.1.2" display=" and Section 5.9.1.2" xr:uid="{FA29FB5B-C5CF-4BC8-A57D-E23D1D7E751D}"/>
    <hyperlink ref="F44" r:id="rId14" location="MNEC2024P1_Ch05_Sec5.4.3.1.1" display="  See Section 5.4.3.1.1" xr:uid="{5C5D274E-BA61-4D72-9528-2B584B7C9749}"/>
    <hyperlink ref="O114" r:id="rId15" location="MNEC2024P1_AppxG_SecG1.2" display="for PRM see Section G1.2.1.c.2" xr:uid="{808C0A24-AA4D-4664-AD20-D8B3C7B37B96}"/>
    <hyperlink ref="L133" r:id="rId16" location="MNEC2024P1_Ch11_Sec11.7.2" xr:uid="{786C3895-3F6D-4D1F-85EF-04F0F91EDAFA}"/>
    <hyperlink ref="C133" r:id="rId17" location="MNEC2024P1_AppxG_SecG1.3.2" display="See G1.3.2 For All Required Application Documentation To Be Included In Permit Submittal" xr:uid="{2F5F49C6-C4BF-4FC9-97BB-F53D313460C2}"/>
    <hyperlink ref="E139" r:id="rId18" location="MNEC2024P1_Ch04_Sec4.2.1.1" display="  From Table 4.2.1.1" xr:uid="{41881367-30CC-4FA2-873A-31D1312B0251}"/>
    <hyperlink ref="C5" r:id="rId19" xr:uid="{4220B7BC-C7A4-47FD-BF17-B858BE7B8BB1}"/>
    <hyperlink ref="A152:I152" r:id="rId20" display="www.BuildUpMN.org" xr:uid="{E1426FD3-A7D9-463F-A389-DABD2B2E992F}"/>
    <hyperlink ref="M24" r:id="rId21" location="MNEC2024P1_Ch04_Sec4.2.1" display="See Section 4.2.1" xr:uid="{748C3F9E-7C8D-4A78-9648-08171CD4940C}"/>
    <hyperlink ref="E143" r:id="rId22" location="MNEC2024P1_Ch04_Sec4.2.1" display="  See 4.2.1.1" xr:uid="{E074E09C-920F-4B9B-A384-27DBACDB2668}"/>
    <hyperlink ref="C47" r:id="rId23" location="MNEC2024P1_Ch04_Sec4.2.5.2" display="Section 4.2.5.2 Building Commissioning Requirements" xr:uid="{BEC61DED-6481-49A1-BF85-18448AC73997}"/>
    <hyperlink ref="I22" r:id="rId24" location="MNEC2024P1_Ch05_Sec5.1.4" display="See Section 5.1.4 Climate" xr:uid="{E4162D43-F1EB-4F00-9E97-0189A2DD9487}"/>
    <hyperlink ref="C89" r:id="rId25" location="MNEC2024P1_Ch05_Sec5.5.4.5" display="Section 5.5.4.5" xr:uid="{90D29634-B3DE-4626-9E36-ECAE5070BFB2}"/>
    <hyperlink ref="F89" r:id="rId26" location="MNEC2024P1_Ch05_Sec5.5" display="Tables 5.5-6, 5.5-7" xr:uid="{90C8AD78-5D9B-476E-8346-A189D1D77AEF}"/>
    <hyperlink ref="C76" r:id="rId27" location="MNEC2024P1_Ch05_Sec5.5.4.3" xr:uid="{7D03C444-0E92-408C-9314-713A99EF33D8}"/>
    <hyperlink ref="F76" r:id="rId28" location="MNEC2024P1_Ch05_Sec5.5.4.4" xr:uid="{FB5B6D3E-A3B7-4697-A481-70AFCC6C67AF}"/>
    <hyperlink ref="N25" r:id="rId29" location="MNEC2024P1_Ch11_Sec11.2" xr:uid="{D24A37FD-955A-44D3-9120-97C5AC110607}"/>
    <hyperlink ref="F34" r:id="rId30" location="MNEC2024P1_Ch06_Sec6.9.1" display="SEE SECTION 6.9.1 and 6.9.2" xr:uid="{11CBF416-C5FC-4418-89FB-314054083032}"/>
    <hyperlink ref="F39" r:id="rId31" location="MNEC2024P1_Ch05_Sec5.9.2" display="SEE SECTION 5.9.2" xr:uid="{31B76E60-936A-4C86-BD61-07FF36B2B5F5}"/>
    <hyperlink ref="G74:H74" r:id="rId32" location="MNEC2024P1_AppxA_SecA6.3.1" display="Table A6.3.1-1" xr:uid="{FC110CED-A854-4925-ADEB-420FC1F7FD4E}"/>
    <hyperlink ref="M114:N114" r:id="rId33" location="MNEC2024P1_Ch11_Sec11.2" display="  ECB see Section 11.2.d.2 " xr:uid="{C3153CF7-7C96-4049-9A3A-F3CB2881658E}"/>
    <hyperlink ref="J18" r:id="rId34" location="MNEC2024P1_Ch04_Sec4.2.5.1" xr:uid="{B122E3CA-7DEA-4FEA-9D3B-08C6AC56EC65}"/>
    <hyperlink ref="P25" r:id="rId35" location="MNEC2024P1_AppxG_SecG1.2.1" display="PRM see Section G1.2.1.c.2" xr:uid="{C69EF611-815B-4B46-A018-A0DF24A018F4}"/>
  </hyperlinks>
  <pageMargins left="0.7" right="0.7" top="0.75" bottom="0.75" header="0.3" footer="0.3"/>
  <pageSetup orientation="portrait" horizontalDpi="300" verticalDpi="0" r:id="rId36"/>
  <drawing r:id="rId3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16DA3-60FB-4EBC-AC74-0753104E3518}">
  <dimension ref="B2:T104"/>
  <sheetViews>
    <sheetView showGridLines="0" zoomScale="115" zoomScaleNormal="115" workbookViewId="0">
      <selection activeCell="C96" sqref="C96:O96"/>
    </sheetView>
  </sheetViews>
  <sheetFormatPr defaultColWidth="9.140625" defaultRowHeight="16.5" outlineLevelRow="1"/>
  <cols>
    <col min="1" max="1" width="9.140625" style="5"/>
    <col min="2" max="2" width="2.28515625" style="5" customWidth="1"/>
    <col min="3" max="3" width="4.7109375" style="5" customWidth="1"/>
    <col min="4" max="4" width="8.5703125" style="5" customWidth="1"/>
    <col min="5" max="5" width="14.7109375" style="5" customWidth="1"/>
    <col min="6" max="6" width="8.42578125" style="5" customWidth="1"/>
    <col min="7" max="7" width="5.5703125" style="5" customWidth="1"/>
    <col min="8" max="10" width="3.7109375" style="5" customWidth="1"/>
    <col min="11" max="11" width="1.7109375" style="5" customWidth="1"/>
    <col min="12" max="13" width="9.140625" style="5"/>
    <col min="14" max="14" width="35.7109375" style="5" customWidth="1"/>
    <col min="15" max="15" width="4.7109375" style="5" customWidth="1"/>
    <col min="16" max="16" width="2.28515625" style="5" customWidth="1"/>
    <col min="17" max="16384" width="9.140625" style="5"/>
  </cols>
  <sheetData>
    <row r="2" spans="2:16" ht="40.15" customHeight="1">
      <c r="C2" s="294" t="s">
        <v>130</v>
      </c>
      <c r="D2" s="295"/>
      <c r="E2" s="295"/>
      <c r="F2" s="295"/>
      <c r="G2" s="295"/>
      <c r="H2" s="295"/>
      <c r="I2" s="295"/>
      <c r="J2" s="295"/>
      <c r="K2" s="295"/>
      <c r="L2" s="295"/>
      <c r="M2" s="295"/>
      <c r="N2" s="295"/>
      <c r="O2" s="295"/>
    </row>
    <row r="3" spans="2:16" ht="10.15" customHeight="1" thickBot="1">
      <c r="B3" s="2"/>
      <c r="C3" s="2"/>
      <c r="D3" s="2"/>
      <c r="E3" s="2"/>
      <c r="F3" s="2" t="s">
        <v>0</v>
      </c>
      <c r="G3" s="2"/>
      <c r="H3" s="2"/>
      <c r="I3" s="2"/>
      <c r="J3" s="2"/>
      <c r="K3" s="2"/>
      <c r="L3" s="2"/>
      <c r="M3" s="2"/>
      <c r="N3" s="2"/>
      <c r="O3" s="2"/>
      <c r="P3" s="2"/>
    </row>
    <row r="4" spans="2:16" ht="25.15" customHeight="1">
      <c r="B4" s="2"/>
      <c r="C4" s="297" t="s">
        <v>214</v>
      </c>
      <c r="D4" s="298"/>
      <c r="E4" s="298"/>
      <c r="F4" s="298"/>
      <c r="G4" s="298"/>
      <c r="H4" s="298"/>
      <c r="I4" s="298"/>
      <c r="J4" s="298"/>
      <c r="K4" s="298"/>
      <c r="L4" s="298"/>
      <c r="M4" s="298"/>
      <c r="N4" s="298"/>
      <c r="O4" s="299"/>
      <c r="P4" s="2"/>
    </row>
    <row r="5" spans="2:16" ht="15" customHeight="1" thickBot="1">
      <c r="B5" s="2"/>
      <c r="C5" s="300"/>
      <c r="D5" s="301"/>
      <c r="E5" s="301"/>
      <c r="F5" s="301"/>
      <c r="G5" s="301"/>
      <c r="H5" s="301"/>
      <c r="I5" s="301"/>
      <c r="J5" s="301"/>
      <c r="K5" s="301"/>
      <c r="L5" s="301"/>
      <c r="M5" s="301"/>
      <c r="N5" s="301"/>
      <c r="O5" s="302"/>
      <c r="P5" s="2"/>
    </row>
    <row r="6" spans="2:16" ht="9.9499999999999993" customHeight="1">
      <c r="B6" s="2"/>
      <c r="C6" s="1"/>
      <c r="D6" s="2"/>
      <c r="E6" s="2"/>
      <c r="F6" s="2"/>
      <c r="G6" s="2"/>
      <c r="H6" s="2"/>
      <c r="I6" s="2"/>
      <c r="J6" s="2"/>
      <c r="K6" s="2"/>
      <c r="L6" s="2"/>
      <c r="M6" s="2"/>
      <c r="N6" s="2"/>
      <c r="O6" s="3"/>
      <c r="P6" s="2"/>
    </row>
    <row r="7" spans="2:16" ht="15" customHeight="1">
      <c r="B7" s="2"/>
      <c r="C7" s="1"/>
      <c r="D7" s="4" t="s">
        <v>1</v>
      </c>
      <c r="E7" s="4"/>
      <c r="F7" s="12" t="s">
        <v>2</v>
      </c>
      <c r="G7" s="2"/>
      <c r="H7" s="2"/>
      <c r="J7" s="2"/>
      <c r="K7" s="2"/>
      <c r="L7" s="2"/>
      <c r="M7" s="2"/>
      <c r="N7" s="2"/>
      <c r="O7" s="3"/>
      <c r="P7" s="2"/>
    </row>
    <row r="8" spans="2:16" ht="4.9000000000000004" customHeight="1">
      <c r="B8" s="2"/>
      <c r="C8" s="1"/>
      <c r="D8" s="2"/>
      <c r="E8" s="2"/>
      <c r="F8" s="2"/>
      <c r="G8" s="2"/>
      <c r="H8" s="2"/>
      <c r="I8" s="2"/>
      <c r="J8" s="2"/>
      <c r="K8" s="2"/>
      <c r="L8" s="2"/>
      <c r="M8" s="2"/>
      <c r="N8" s="2"/>
      <c r="O8" s="3"/>
      <c r="P8" s="2"/>
    </row>
    <row r="9" spans="2:16" ht="15" customHeight="1">
      <c r="B9" s="2"/>
      <c r="C9" s="1"/>
      <c r="D9" s="4" t="s">
        <v>3</v>
      </c>
      <c r="E9" s="4"/>
      <c r="F9" s="296" t="str">
        <f>variable_ClimateZone</f>
        <v>SELECT ONE</v>
      </c>
      <c r="G9" s="296"/>
      <c r="H9" s="2"/>
      <c r="I9" s="2"/>
      <c r="J9" s="2"/>
      <c r="K9" s="2"/>
      <c r="L9" s="2"/>
      <c r="M9" s="2"/>
      <c r="N9" s="2"/>
      <c r="O9" s="3"/>
      <c r="P9" s="2"/>
    </row>
    <row r="10" spans="2:16" ht="4.9000000000000004" customHeight="1">
      <c r="B10" s="2"/>
      <c r="C10" s="1"/>
      <c r="D10" s="2"/>
      <c r="E10" s="2"/>
      <c r="F10" s="2"/>
      <c r="G10" s="2"/>
      <c r="H10" s="2"/>
      <c r="I10" s="2"/>
      <c r="J10" s="2"/>
      <c r="K10" s="2"/>
      <c r="L10" s="2"/>
      <c r="M10" s="2"/>
      <c r="N10" s="2"/>
      <c r="O10" s="3"/>
      <c r="P10" s="2"/>
    </row>
    <row r="11" spans="2:16" ht="15" customHeight="1">
      <c r="B11" s="2"/>
      <c r="C11" s="1"/>
      <c r="D11" s="4" t="s">
        <v>213</v>
      </c>
      <c r="E11" s="4"/>
      <c r="F11" s="292" t="str">
        <f>TRIM(variable_CompliancePathway&amp;IF(variable_EnvelopeCompliancePathway&lt;&gt;"",", "&amp;variable_EnvelopeCompliancePathway,""))</f>
        <v>SELECT ONE, SELECT ONE</v>
      </c>
      <c r="G11" s="292"/>
      <c r="H11" s="292"/>
      <c r="I11" s="292"/>
      <c r="J11" s="292"/>
      <c r="K11" s="292"/>
      <c r="L11" s="292"/>
      <c r="M11" s="292"/>
      <c r="N11" s="292"/>
      <c r="O11" s="3"/>
      <c r="P11" s="2"/>
    </row>
    <row r="12" spans="2:16" ht="9.9499999999999993" customHeight="1">
      <c r="B12" s="2"/>
      <c r="C12" s="1"/>
      <c r="D12" s="4"/>
      <c r="E12" s="4"/>
      <c r="F12" s="2"/>
      <c r="G12" s="2"/>
      <c r="I12" s="12"/>
      <c r="J12" s="12"/>
      <c r="K12" s="12"/>
      <c r="L12" s="12"/>
      <c r="M12" s="12"/>
      <c r="N12" s="12"/>
      <c r="O12" s="3"/>
      <c r="P12" s="2"/>
    </row>
    <row r="13" spans="2:16" ht="5.0999999999999996" customHeight="1">
      <c r="B13" s="2"/>
      <c r="C13" s="170"/>
      <c r="D13" s="171"/>
      <c r="E13" s="171"/>
      <c r="F13" s="171"/>
      <c r="G13" s="171"/>
      <c r="H13" s="171"/>
      <c r="I13" s="171"/>
      <c r="J13" s="171"/>
      <c r="K13" s="171"/>
      <c r="L13" s="171"/>
      <c r="M13" s="171"/>
      <c r="N13" s="171"/>
      <c r="O13" s="172"/>
      <c r="P13" s="2"/>
    </row>
    <row r="14" spans="2:16" ht="14.1" customHeight="1">
      <c r="B14" s="2"/>
      <c r="C14" s="1"/>
      <c r="D14" s="6" t="s">
        <v>205</v>
      </c>
      <c r="E14" s="6"/>
      <c r="F14" s="2"/>
      <c r="G14" s="2"/>
      <c r="H14" s="2"/>
      <c r="I14" s="2"/>
      <c r="J14" s="2"/>
      <c r="K14" s="2"/>
      <c r="L14" s="2"/>
      <c r="M14" s="2"/>
      <c r="N14" s="2"/>
      <c r="O14" s="3"/>
      <c r="P14" s="2"/>
    </row>
    <row r="15" spans="2:16" ht="4.9000000000000004" customHeight="1">
      <c r="B15" s="2"/>
      <c r="C15" s="1"/>
      <c r="D15" s="2"/>
      <c r="E15" s="2"/>
      <c r="F15" s="2"/>
      <c r="G15" s="2"/>
      <c r="H15" s="2"/>
      <c r="I15" s="2"/>
      <c r="J15" s="2"/>
      <c r="K15" s="2"/>
      <c r="L15" s="2"/>
      <c r="M15" s="2"/>
      <c r="N15" s="2"/>
      <c r="O15" s="3"/>
      <c r="P15" s="2"/>
    </row>
    <row r="16" spans="2:16" ht="28.15" customHeight="1">
      <c r="B16" s="2"/>
      <c r="C16" s="1"/>
      <c r="D16" s="42" t="s">
        <v>38</v>
      </c>
      <c r="E16" s="2"/>
      <c r="F16" s="2"/>
      <c r="G16" s="2"/>
      <c r="I16" s="43" t="s">
        <v>29</v>
      </c>
      <c r="J16" s="304">
        <f>variable_BECVT</f>
        <v>0</v>
      </c>
      <c r="K16" s="304"/>
      <c r="L16" s="304"/>
      <c r="M16" s="304"/>
      <c r="N16" s="304"/>
      <c r="O16" s="3"/>
      <c r="P16" s="2"/>
    </row>
    <row r="17" spans="2:16" ht="4.9000000000000004" customHeight="1">
      <c r="B17" s="2"/>
      <c r="C17" s="1"/>
      <c r="D17" s="2"/>
      <c r="E17" s="2"/>
      <c r="F17" s="2"/>
      <c r="G17" s="2"/>
      <c r="H17" s="35"/>
      <c r="I17" s="35"/>
      <c r="J17" s="35"/>
      <c r="K17" s="35"/>
      <c r="L17" s="35"/>
      <c r="M17" s="35"/>
      <c r="N17" s="35"/>
      <c r="O17" s="3"/>
      <c r="P17" s="2"/>
    </row>
    <row r="18" spans="2:16" ht="28.15" customHeight="1">
      <c r="B18" s="2"/>
      <c r="C18" s="1"/>
      <c r="D18" s="2"/>
      <c r="E18" s="2"/>
      <c r="F18" s="2"/>
      <c r="G18" s="2"/>
      <c r="I18" s="43" t="s">
        <v>30</v>
      </c>
      <c r="J18" s="304">
        <f>variable_MECHVT</f>
        <v>0</v>
      </c>
      <c r="K18" s="304"/>
      <c r="L18" s="304"/>
      <c r="M18" s="304"/>
      <c r="N18" s="304"/>
      <c r="O18" s="3"/>
      <c r="P18" s="2"/>
    </row>
    <row r="19" spans="2:16" ht="4.9000000000000004" customHeight="1">
      <c r="B19" s="2"/>
      <c r="C19" s="1"/>
      <c r="D19" s="2"/>
      <c r="E19" s="2"/>
      <c r="F19" s="2"/>
      <c r="G19" s="2"/>
      <c r="H19" s="35"/>
      <c r="I19" s="35"/>
      <c r="J19" s="35"/>
      <c r="K19" s="35"/>
      <c r="L19" s="35"/>
      <c r="M19" s="35"/>
      <c r="N19" s="35"/>
      <c r="O19" s="3"/>
      <c r="P19" s="2"/>
    </row>
    <row r="20" spans="2:16" ht="28.35" customHeight="1">
      <c r="B20" s="2"/>
      <c r="C20" s="1"/>
      <c r="D20" s="2"/>
      <c r="E20" s="2"/>
      <c r="F20" s="2"/>
      <c r="G20" s="2"/>
      <c r="H20" s="35"/>
      <c r="I20" s="43" t="s">
        <v>31</v>
      </c>
      <c r="J20" s="304">
        <f>variable_LIGHTINGVT</f>
        <v>0</v>
      </c>
      <c r="K20" s="304"/>
      <c r="L20" s="304"/>
      <c r="M20" s="304"/>
      <c r="N20" s="304"/>
      <c r="O20" s="3"/>
      <c r="P20" s="2"/>
    </row>
    <row r="21" spans="2:16" ht="4.9000000000000004" customHeight="1">
      <c r="B21" s="2"/>
      <c r="C21" s="1"/>
      <c r="D21" s="2"/>
      <c r="E21" s="2"/>
      <c r="F21" s="2"/>
      <c r="G21" s="2"/>
      <c r="H21" s="35"/>
      <c r="I21" s="35"/>
      <c r="J21" s="35"/>
      <c r="K21" s="35"/>
      <c r="L21" s="35"/>
      <c r="M21" s="35"/>
      <c r="N21" s="35"/>
      <c r="O21" s="3"/>
      <c r="P21" s="2"/>
    </row>
    <row r="22" spans="2:16" ht="28.35" customHeight="1">
      <c r="B22" s="2"/>
      <c r="C22" s="1"/>
      <c r="D22" s="2"/>
      <c r="E22" s="2"/>
      <c r="F22" s="2"/>
      <c r="G22" s="2"/>
      <c r="I22" s="43" t="s">
        <v>100</v>
      </c>
      <c r="J22" s="304">
        <f>variable_WholeBuildingAirTester</f>
        <v>0</v>
      </c>
      <c r="K22" s="304"/>
      <c r="L22" s="304"/>
      <c r="M22" s="304"/>
      <c r="N22" s="304"/>
      <c r="O22" s="3"/>
      <c r="P22" s="2"/>
    </row>
    <row r="23" spans="2:16" ht="5.0999999999999996" customHeight="1">
      <c r="B23" s="2"/>
      <c r="C23" s="1"/>
      <c r="D23" s="2"/>
      <c r="E23" s="2"/>
      <c r="F23" s="2"/>
      <c r="G23" s="2"/>
      <c r="H23" s="35"/>
      <c r="I23" s="53"/>
      <c r="J23" s="53"/>
      <c r="K23" s="53"/>
      <c r="L23" s="53"/>
      <c r="M23" s="53"/>
      <c r="N23" s="53"/>
      <c r="O23" s="3"/>
      <c r="P23" s="2"/>
    </row>
    <row r="24" spans="2:16" ht="15" customHeight="1" outlineLevel="1">
      <c r="B24" s="2"/>
      <c r="C24" s="1"/>
      <c r="D24" s="12" t="str">
        <f>"BUILDING ENCLOSURE COMMISSIONING AGENT:  "&amp;variable_BECxName</f>
        <v xml:space="preserve">BUILDING ENCLOSURE COMMISSIONING AGENT:  </v>
      </c>
      <c r="E24" s="36"/>
      <c r="F24" s="36"/>
      <c r="G24" s="36"/>
      <c r="H24" s="36"/>
      <c r="I24" s="36"/>
      <c r="J24" s="36"/>
      <c r="K24" s="36"/>
      <c r="L24" s="36"/>
      <c r="M24" s="36"/>
      <c r="N24" s="36"/>
      <c r="O24" s="3"/>
      <c r="P24" s="2"/>
    </row>
    <row r="25" spans="2:16" ht="5.0999999999999996" customHeight="1" outlineLevel="1">
      <c r="B25" s="2"/>
      <c r="C25" s="1"/>
      <c r="E25" s="36"/>
      <c r="F25" s="36"/>
      <c r="G25" s="36"/>
      <c r="H25" s="36"/>
      <c r="I25" s="36"/>
      <c r="J25" s="36"/>
      <c r="K25" s="36"/>
      <c r="L25" s="36"/>
      <c r="M25" s="36"/>
      <c r="N25" s="36"/>
      <c r="O25" s="3"/>
      <c r="P25" s="2"/>
    </row>
    <row r="26" spans="2:16" ht="15" customHeight="1" outlineLevel="1">
      <c r="B26" s="2"/>
      <c r="C26" s="1"/>
      <c r="D26" s="12" t="str">
        <f>"FULL CX SCOPE:  " &amp;variable_CxManualPages</f>
        <v xml:space="preserve">FULL CX SCOPE:  </v>
      </c>
      <c r="E26" s="36"/>
      <c r="F26" s="36"/>
      <c r="G26" s="36"/>
      <c r="H26" s="36"/>
      <c r="I26" s="36"/>
      <c r="J26" s="36"/>
      <c r="K26" s="36"/>
      <c r="L26" s="36"/>
      <c r="M26" s="36"/>
      <c r="N26" s="36"/>
      <c r="O26" s="3"/>
      <c r="P26" s="2"/>
    </row>
    <row r="27" spans="2:16" ht="5.0999999999999996" customHeight="1" outlineLevel="1">
      <c r="B27" s="2"/>
      <c r="C27" s="1"/>
      <c r="D27" s="36"/>
      <c r="E27" s="36"/>
      <c r="F27" s="36"/>
      <c r="G27" s="36"/>
      <c r="H27" s="36"/>
      <c r="I27" s="36"/>
      <c r="J27" s="36"/>
      <c r="K27" s="36"/>
      <c r="L27" s="36"/>
      <c r="M27" s="36"/>
      <c r="N27" s="36"/>
      <c r="O27" s="3"/>
      <c r="P27" s="2"/>
    </row>
    <row r="28" spans="2:16" ht="15" customHeight="1" outlineLevel="1">
      <c r="B28" s="2"/>
      <c r="C28" s="1"/>
      <c r="D28" s="12" t="str">
        <f>"MECHANICAL COMMISSIONING AGENT:  "&amp;variable_MCxName</f>
        <v xml:space="preserve">MECHANICAL COMMISSIONING AGENT:  </v>
      </c>
      <c r="E28" s="12"/>
      <c r="F28" s="12"/>
      <c r="G28" s="12"/>
      <c r="H28" s="12"/>
      <c r="I28" s="12"/>
      <c r="J28" s="12"/>
      <c r="K28" s="12"/>
      <c r="L28" s="12"/>
      <c r="M28" s="32"/>
      <c r="N28" s="12"/>
      <c r="O28" s="3"/>
      <c r="P28" s="2"/>
    </row>
    <row r="29" spans="2:16" ht="5.0999999999999996" customHeight="1" outlineLevel="1">
      <c r="B29" s="2"/>
      <c r="C29" s="1"/>
      <c r="D29" s="12"/>
      <c r="E29" s="12"/>
      <c r="F29" s="12"/>
      <c r="G29" s="12"/>
      <c r="H29" s="12"/>
      <c r="I29" s="12"/>
      <c r="J29" s="12"/>
      <c r="K29" s="12"/>
      <c r="L29" s="12"/>
      <c r="M29" s="32"/>
      <c r="N29" s="12"/>
      <c r="O29" s="3"/>
      <c r="P29" s="2"/>
    </row>
    <row r="30" spans="2:16" ht="15" customHeight="1" outlineLevel="1">
      <c r="B30" s="2"/>
      <c r="C30" s="1"/>
      <c r="D30" s="12" t="str">
        <f>"MECHANICAL CONTROLS:  " &amp;variable_mechanicalcontrols</f>
        <v xml:space="preserve">MECHANICAL CONTROLS:  </v>
      </c>
      <c r="E30" s="12"/>
      <c r="F30" s="12"/>
      <c r="G30" s="12"/>
      <c r="H30" s="12"/>
      <c r="I30" s="12"/>
      <c r="J30" s="12"/>
      <c r="K30" s="12"/>
      <c r="L30" s="12"/>
      <c r="M30" s="32"/>
      <c r="N30" s="12"/>
      <c r="O30" s="3"/>
      <c r="P30" s="2"/>
    </row>
    <row r="31" spans="2:16" ht="5.0999999999999996" customHeight="1" outlineLevel="1">
      <c r="B31" s="2"/>
      <c r="C31" s="1"/>
      <c r="E31" s="2"/>
      <c r="F31" s="2"/>
      <c r="G31" s="2"/>
      <c r="I31" s="2"/>
      <c r="K31" s="2"/>
      <c r="L31" s="11"/>
      <c r="M31" s="2"/>
      <c r="N31" s="2"/>
      <c r="O31" s="3"/>
      <c r="P31" s="2"/>
    </row>
    <row r="32" spans="2:16" ht="15" customHeight="1" outlineLevel="1">
      <c r="B32" s="2"/>
      <c r="C32" s="1"/>
      <c r="D32" s="12" t="str">
        <f>"LIGHTING COMMISSIONING AGENT:  " &amp;variable_LCxName</f>
        <v xml:space="preserve">LIGHTING COMMISSIONING AGENT:  </v>
      </c>
      <c r="E32" s="12"/>
      <c r="F32" s="12"/>
      <c r="G32" s="12"/>
      <c r="H32" s="32"/>
      <c r="I32" s="32"/>
      <c r="J32" s="32"/>
      <c r="K32" s="32"/>
      <c r="L32" s="32"/>
      <c r="M32" s="12"/>
      <c r="N32" s="32"/>
      <c r="O32" s="3"/>
      <c r="P32" s="2"/>
    </row>
    <row r="33" spans="2:16" ht="5.0999999999999996" customHeight="1" outlineLevel="1">
      <c r="B33" s="2"/>
      <c r="C33" s="1"/>
      <c r="D33" s="12"/>
      <c r="E33" s="12"/>
      <c r="F33" s="12"/>
      <c r="G33" s="12"/>
      <c r="H33" s="32"/>
      <c r="I33" s="32"/>
      <c r="J33" s="32"/>
      <c r="K33" s="32"/>
      <c r="L33" s="32"/>
      <c r="M33" s="12"/>
      <c r="N33" s="32"/>
      <c r="O33" s="3"/>
      <c r="P33" s="2"/>
    </row>
    <row r="34" spans="2:16" ht="15" customHeight="1" outlineLevel="1">
      <c r="B34" s="2"/>
      <c r="C34" s="1"/>
      <c r="D34" s="12" t="str">
        <f>"LIGHTING CONTROLS:  " &amp;variable_lightingcontrols</f>
        <v xml:space="preserve">LIGHTING CONTROLS:  </v>
      </c>
      <c r="E34" s="12"/>
      <c r="F34" s="12"/>
      <c r="G34" s="12"/>
      <c r="H34" s="32"/>
      <c r="I34" s="32"/>
      <c r="J34" s="32"/>
      <c r="K34" s="32"/>
      <c r="L34" s="32"/>
      <c r="M34" s="12"/>
      <c r="N34" s="32"/>
      <c r="O34" s="3"/>
      <c r="P34" s="2"/>
    </row>
    <row r="35" spans="2:16" ht="5.25" customHeight="1" outlineLevel="1">
      <c r="B35" s="2"/>
      <c r="C35" s="1"/>
      <c r="D35" s="2"/>
      <c r="E35" s="2"/>
      <c r="F35" s="2"/>
      <c r="G35" s="2"/>
      <c r="H35" s="2"/>
      <c r="I35" s="2"/>
      <c r="K35" s="2"/>
      <c r="L35" s="11"/>
      <c r="M35" s="2"/>
      <c r="N35" s="2"/>
      <c r="O35" s="3"/>
      <c r="P35" s="2"/>
    </row>
    <row r="36" spans="2:16" ht="15" customHeight="1">
      <c r="B36" s="2"/>
      <c r="C36" s="1"/>
      <c r="D36" s="5" t="str">
        <f>"AIR LEAKAGE COMPLIANCE METHOD:  "&amp;variable_WholeBuildingAirMethod</f>
        <v>AIR LEAKAGE COMPLIANCE METHOD:  N/A</v>
      </c>
      <c r="F36" s="2"/>
      <c r="G36" s="2"/>
      <c r="H36" s="2"/>
      <c r="M36" s="2"/>
      <c r="N36" s="2"/>
      <c r="O36" s="3"/>
      <c r="P36" s="2"/>
    </row>
    <row r="37" spans="2:16" ht="5.0999999999999996" customHeight="1">
      <c r="B37" s="2"/>
      <c r="C37" s="1"/>
      <c r="D37" s="32"/>
      <c r="F37" s="2"/>
      <c r="G37" s="2"/>
      <c r="H37" s="2"/>
      <c r="J37" s="12"/>
      <c r="L37" s="2"/>
      <c r="M37" s="2"/>
      <c r="N37" s="2"/>
      <c r="O37" s="3"/>
      <c r="P37" s="2"/>
    </row>
    <row r="38" spans="2:16" ht="15" customHeight="1" outlineLevel="1">
      <c r="B38" s="2"/>
      <c r="C38" s="1"/>
      <c r="D38" s="12" t="str">
        <f>"EXCEPTION USED: "&amp;variable_WholeBuildingAirEx</f>
        <v>EXCEPTION USED: SELECT ONE</v>
      </c>
      <c r="F38" s="2"/>
      <c r="G38" s="2"/>
      <c r="H38" s="91"/>
      <c r="J38" s="12"/>
      <c r="K38" s="2"/>
      <c r="M38" s="2"/>
      <c r="N38" s="2"/>
      <c r="O38" s="3"/>
      <c r="P38" s="2"/>
    </row>
    <row r="39" spans="2:16" ht="5.0999999999999996" customHeight="1" outlineLevel="1">
      <c r="B39" s="2"/>
      <c r="C39" s="1"/>
      <c r="F39" s="2"/>
      <c r="G39" s="2"/>
      <c r="H39" s="2"/>
      <c r="J39" s="12"/>
      <c r="K39" s="2"/>
      <c r="L39" s="91"/>
      <c r="M39" s="2"/>
      <c r="N39" s="2"/>
      <c r="O39" s="3"/>
      <c r="P39" s="2"/>
    </row>
    <row r="40" spans="2:16" ht="15" customHeight="1">
      <c r="B40" s="2"/>
      <c r="C40" s="1"/>
      <c r="D40" s="12" t="str">
        <f>"FOR " &amp;variable_WholeBuildingAirMethod&amp; " DETAILS SEE: "</f>
        <v xml:space="preserve">FOR N/A DETAILS SEE: </v>
      </c>
      <c r="E40" s="12"/>
      <c r="F40" s="12"/>
      <c r="G40" s="12"/>
      <c r="H40" s="12"/>
      <c r="I40" s="12"/>
      <c r="J40" s="12"/>
      <c r="K40" s="12"/>
      <c r="L40" s="12"/>
      <c r="M40" s="12"/>
      <c r="N40" s="12"/>
      <c r="O40" s="3"/>
      <c r="P40" s="2"/>
    </row>
    <row r="41" spans="2:16" ht="5.0999999999999996" customHeight="1">
      <c r="B41" s="2"/>
      <c r="C41" s="1"/>
      <c r="D41" s="12"/>
      <c r="E41" s="12"/>
      <c r="F41" s="12"/>
      <c r="G41" s="12"/>
      <c r="H41" s="12"/>
      <c r="I41" s="12"/>
      <c r="J41" s="12"/>
      <c r="K41" s="12"/>
      <c r="L41" s="12"/>
      <c r="M41" s="12"/>
      <c r="N41" s="12"/>
      <c r="O41" s="3"/>
      <c r="P41" s="2"/>
    </row>
    <row r="42" spans="2:16" ht="15" customHeight="1">
      <c r="B42" s="2"/>
      <c r="C42" s="1"/>
      <c r="D42" s="12">
        <f>variable_wholebuildingdetails</f>
        <v>0</v>
      </c>
      <c r="E42" s="12"/>
      <c r="F42" s="12"/>
      <c r="G42" s="12"/>
      <c r="H42" s="12"/>
      <c r="I42" s="12"/>
      <c r="J42" s="12"/>
      <c r="K42" s="12"/>
      <c r="L42" s="12"/>
      <c r="M42" s="12"/>
      <c r="N42" s="12"/>
      <c r="O42" s="3"/>
      <c r="P42" s="2"/>
    </row>
    <row r="43" spans="2:16" ht="9.9499999999999993" customHeight="1">
      <c r="B43" s="2"/>
      <c r="C43" s="1"/>
      <c r="D43" s="12"/>
      <c r="E43" s="12"/>
      <c r="F43" s="12"/>
      <c r="G43" s="12"/>
      <c r="H43" s="12"/>
      <c r="I43" s="12"/>
      <c r="J43" s="12"/>
      <c r="K43" s="12"/>
      <c r="L43" s="12"/>
      <c r="M43" s="12"/>
      <c r="N43" s="12"/>
      <c r="O43" s="3"/>
      <c r="P43" s="2"/>
    </row>
    <row r="44" spans="2:16" ht="5.0999999999999996" customHeight="1">
      <c r="B44" s="2"/>
      <c r="C44" s="170"/>
      <c r="D44" s="173"/>
      <c r="E44" s="173"/>
      <c r="F44" s="173"/>
      <c r="G44" s="173"/>
      <c r="H44" s="173"/>
      <c r="I44" s="173"/>
      <c r="J44" s="173"/>
      <c r="K44" s="173"/>
      <c r="L44" s="173"/>
      <c r="M44" s="173"/>
      <c r="N44" s="173"/>
      <c r="O44" s="172"/>
      <c r="P44" s="2"/>
    </row>
    <row r="45" spans="2:16" ht="15" customHeight="1">
      <c r="B45" s="2"/>
      <c r="C45" s="1"/>
      <c r="D45" s="6" t="s">
        <v>32</v>
      </c>
      <c r="E45" s="6"/>
      <c r="F45" s="2"/>
      <c r="G45" s="14"/>
      <c r="H45" s="7"/>
      <c r="I45" s="2"/>
      <c r="J45" s="2"/>
      <c r="K45" s="2"/>
      <c r="L45" s="2"/>
      <c r="M45" s="2"/>
      <c r="N45" s="2"/>
      <c r="O45" s="3"/>
      <c r="P45" s="2"/>
    </row>
    <row r="46" spans="2:16" ht="5.0999999999999996" customHeight="1">
      <c r="B46" s="2"/>
      <c r="C46" s="1"/>
      <c r="D46" s="2"/>
      <c r="E46" s="2"/>
      <c r="F46" s="2"/>
      <c r="G46" s="2"/>
      <c r="H46" s="2"/>
      <c r="I46" s="2"/>
      <c r="J46" s="2"/>
      <c r="K46" s="2"/>
      <c r="L46" s="2"/>
      <c r="M46" s="2"/>
      <c r="N46" s="2"/>
      <c r="O46" s="3"/>
      <c r="P46" s="2"/>
    </row>
    <row r="47" spans="2:16" ht="15" customHeight="1">
      <c r="B47" s="2"/>
      <c r="C47" s="1"/>
      <c r="D47" s="4" t="s">
        <v>101</v>
      </c>
      <c r="E47" s="2"/>
      <c r="F47" s="2"/>
      <c r="G47" s="2"/>
      <c r="H47" s="2"/>
      <c r="I47" s="2"/>
      <c r="J47" s="2"/>
      <c r="K47" s="2"/>
      <c r="L47" s="2"/>
      <c r="M47" s="2"/>
      <c r="N47" s="2"/>
      <c r="O47" s="3"/>
      <c r="P47" s="2"/>
    </row>
    <row r="48" spans="2:16" ht="5.0999999999999996" customHeight="1">
      <c r="B48" s="2"/>
      <c r="C48" s="1"/>
      <c r="D48" s="4"/>
      <c r="E48" s="2"/>
      <c r="F48" s="2"/>
      <c r="G48" s="2"/>
      <c r="H48" s="2"/>
      <c r="I48" s="2"/>
      <c r="J48" s="2"/>
      <c r="K48" s="2"/>
      <c r="L48" s="2"/>
      <c r="M48" s="2"/>
      <c r="N48" s="2"/>
      <c r="O48" s="3"/>
      <c r="P48" s="2"/>
    </row>
    <row r="49" spans="2:16" ht="15" customHeight="1">
      <c r="B49" s="2"/>
      <c r="C49" s="1"/>
      <c r="D49" s="2" t="str">
        <f>"ROOF:   MIN R-VALUE: "&amp;variable_RoofR&amp;"   MAX U-FACTOR:  "&amp;variable_RoofU</f>
        <v>ROOF:   MIN R-VALUE: Enter Value   MAX U-FACTOR:  Enter Factor</v>
      </c>
      <c r="E49" s="2"/>
      <c r="F49" s="2"/>
      <c r="G49" s="2"/>
      <c r="H49" s="2"/>
      <c r="I49" s="2"/>
      <c r="J49" s="2"/>
      <c r="K49" s="2"/>
      <c r="L49" s="2"/>
      <c r="M49" s="2"/>
      <c r="N49" s="2"/>
      <c r="O49" s="3"/>
      <c r="P49" s="2"/>
    </row>
    <row r="50" spans="2:16" ht="5.0999999999999996" customHeight="1">
      <c r="B50" s="2"/>
      <c r="C50" s="1"/>
      <c r="D50" s="2"/>
      <c r="E50" s="2"/>
      <c r="F50" s="2"/>
      <c r="G50" s="2"/>
      <c r="H50" s="2"/>
      <c r="I50" s="2"/>
      <c r="J50" s="2"/>
      <c r="K50" s="2"/>
      <c r="L50" s="2"/>
      <c r="M50" s="2"/>
      <c r="N50" s="2"/>
      <c r="O50" s="3"/>
      <c r="P50" s="2"/>
    </row>
    <row r="51" spans="2:16" ht="15" customHeight="1">
      <c r="B51" s="2"/>
      <c r="C51" s="1"/>
      <c r="D51" s="2" t="str">
        <f>"SEE SHEETS "&amp;variable_RoofArchSheets&amp; " FOR ROOF ASSEMBLIES"</f>
        <v>SEE SHEETS  FOR ROOF ASSEMBLIES</v>
      </c>
      <c r="E51" s="2"/>
      <c r="F51" s="2"/>
      <c r="G51" s="2"/>
      <c r="H51" s="2"/>
      <c r="I51" s="2"/>
      <c r="J51" s="2"/>
      <c r="K51" s="2"/>
      <c r="L51" s="2"/>
      <c r="M51" s="2"/>
      <c r="N51" s="2"/>
      <c r="O51" s="3"/>
      <c r="P51" s="2"/>
    </row>
    <row r="52" spans="2:16" ht="5.0999999999999996" customHeight="1">
      <c r="B52" s="2"/>
      <c r="C52" s="1"/>
      <c r="D52" s="4"/>
      <c r="E52" s="2"/>
      <c r="F52" s="2"/>
      <c r="G52" s="2"/>
      <c r="H52" s="2"/>
      <c r="I52" s="2"/>
      <c r="J52" s="2"/>
      <c r="K52" s="2"/>
      <c r="L52" s="2"/>
      <c r="M52" s="2"/>
      <c r="N52" s="2"/>
      <c r="O52" s="3"/>
      <c r="P52" s="2"/>
    </row>
    <row r="53" spans="2:16" ht="15" customHeight="1">
      <c r="B53" s="2"/>
      <c r="C53" s="1"/>
      <c r="D53" s="2" t="str">
        <f>"EXTERIOR WALLS ABOVE GRADE:    MIN R-VALUE: " &amp;variable_ExWallsAGR&amp; "  MAX U-FACTOR:  " &amp;variable_ExWallsAGU</f>
        <v>EXTERIOR WALLS ABOVE GRADE:    MIN R-VALUE: Enter Value  MAX U-FACTOR:  Enter Factor</v>
      </c>
      <c r="E53" s="2"/>
      <c r="F53" s="2"/>
      <c r="G53" s="2"/>
      <c r="H53" s="2"/>
      <c r="I53" s="2"/>
      <c r="J53" s="2"/>
      <c r="K53" s="2"/>
      <c r="L53" s="2"/>
      <c r="M53" s="2"/>
      <c r="N53" s="2"/>
      <c r="O53" s="3"/>
      <c r="P53" s="2"/>
    </row>
    <row r="54" spans="2:16" ht="5.0999999999999996" customHeight="1">
      <c r="B54" s="2"/>
      <c r="C54" s="1"/>
      <c r="D54" s="4"/>
      <c r="E54" s="2"/>
      <c r="F54" s="2"/>
      <c r="G54" s="2"/>
      <c r="H54" s="2"/>
      <c r="I54" s="2"/>
      <c r="J54" s="2"/>
      <c r="K54" s="2"/>
      <c r="L54" s="2"/>
      <c r="M54" s="2"/>
      <c r="N54" s="2"/>
      <c r="O54" s="3"/>
      <c r="P54" s="2"/>
    </row>
    <row r="55" spans="2:16" ht="15" customHeight="1">
      <c r="B55" s="2"/>
      <c r="C55" s="1"/>
      <c r="D55" s="2" t="str">
        <f>"EXTERIOR WALLS BELOW GRADE:    MIN R-VALUE: "&amp;variable_ExWallsBGR&amp;"  MAX U-FACTOR:  "&amp;variable_ExWallsBGU</f>
        <v>EXTERIOR WALLS BELOW GRADE:    MIN R-VALUE: Enter Value  MAX U-FACTOR:  Enter Factor</v>
      </c>
      <c r="E55" s="2"/>
      <c r="F55" s="2"/>
      <c r="G55" s="2"/>
      <c r="H55" s="2"/>
      <c r="I55" s="2"/>
      <c r="J55" s="2"/>
      <c r="K55" s="2"/>
      <c r="L55" s="2"/>
      <c r="M55" s="2"/>
      <c r="N55" s="2"/>
      <c r="O55" s="3"/>
      <c r="P55" s="2"/>
    </row>
    <row r="56" spans="2:16" ht="4.9000000000000004" customHeight="1">
      <c r="B56" s="2"/>
      <c r="C56" s="1"/>
      <c r="D56" s="2"/>
      <c r="E56" s="2"/>
      <c r="F56" s="2"/>
      <c r="G56" s="2"/>
      <c r="H56" s="2"/>
      <c r="I56" s="2"/>
      <c r="J56" s="2"/>
      <c r="K56" s="2"/>
      <c r="L56" s="2"/>
      <c r="M56" s="2"/>
      <c r="N56" s="2"/>
      <c r="O56" s="3"/>
      <c r="P56" s="2"/>
    </row>
    <row r="57" spans="2:16" ht="15" customHeight="1">
      <c r="B57" s="2"/>
      <c r="C57" s="1"/>
      <c r="D57" s="2" t="str">
        <f>"SEE SHEETS "&amp;variable_ExWallsArchSheets&amp;" FOR WALL ASSEMBLIES"</f>
        <v>SEE SHEETS  FOR WALL ASSEMBLIES</v>
      </c>
      <c r="E57" s="2"/>
      <c r="F57" s="2"/>
      <c r="G57" s="2"/>
      <c r="H57" s="2"/>
      <c r="I57" s="2"/>
      <c r="J57" s="2"/>
      <c r="K57" s="2"/>
      <c r="L57" s="2"/>
      <c r="M57" s="2"/>
      <c r="N57" s="2"/>
      <c r="O57" s="3"/>
      <c r="P57" s="2"/>
    </row>
    <row r="58" spans="2:16" ht="5.0999999999999996" customHeight="1">
      <c r="B58" s="2"/>
      <c r="C58" s="1"/>
      <c r="D58" s="2"/>
      <c r="E58" s="2"/>
      <c r="F58" s="2"/>
      <c r="G58" s="2"/>
      <c r="H58" s="2"/>
      <c r="I58" s="2"/>
      <c r="J58" s="2"/>
      <c r="K58" s="2"/>
      <c r="L58" s="2"/>
      <c r="M58" s="2"/>
      <c r="N58" s="2"/>
      <c r="O58" s="3"/>
      <c r="P58" s="2"/>
    </row>
    <row r="59" spans="2:16" ht="15" customHeight="1">
      <c r="B59" s="2"/>
      <c r="C59" s="1"/>
      <c r="D59" s="2" t="str">
        <f>"SLAB EDGE INSULATION R-VALUE:  "&amp;variable_SlabEdgeR&amp; "    SLAB EDGE INSULATION DEPTH:    "&amp;variable_SlabEdgeDepth</f>
        <v>SLAB EDGE INSULATION R-VALUE:  Enter Value    SLAB EDGE INSULATION DEPTH:    Enter Value</v>
      </c>
      <c r="E59" s="2"/>
      <c r="F59" s="2"/>
      <c r="G59" s="2"/>
      <c r="H59" s="12"/>
      <c r="I59" s="2"/>
      <c r="J59" s="2"/>
      <c r="K59" s="2"/>
      <c r="L59" s="2"/>
      <c r="M59" s="2"/>
      <c r="N59" s="2"/>
      <c r="O59" s="3"/>
      <c r="P59" s="2"/>
    </row>
    <row r="60" spans="2:16" ht="5.0999999999999996" customHeight="1">
      <c r="B60" s="2"/>
      <c r="C60" s="1"/>
      <c r="D60" s="2"/>
      <c r="E60" s="2"/>
      <c r="F60" s="2"/>
      <c r="G60" s="2"/>
      <c r="H60" s="12"/>
      <c r="I60" s="2"/>
      <c r="J60" s="2"/>
      <c r="K60" s="2"/>
      <c r="L60" s="2"/>
      <c r="M60" s="2"/>
      <c r="N60" s="2"/>
      <c r="O60" s="3"/>
      <c r="P60" s="2"/>
    </row>
    <row r="61" spans="2:16" ht="15" customHeight="1">
      <c r="B61" s="2"/>
      <c r="C61" s="1"/>
      <c r="D61" s="2" t="str">
        <f>"SEE SHEETS "&amp;variable_FloorArchSheets &amp;" FOR FLOOR ASSEMBLIES"</f>
        <v>SEE SHEETS  FOR FLOOR ASSEMBLIES</v>
      </c>
      <c r="E61" s="2"/>
      <c r="F61" s="2"/>
      <c r="G61" s="2"/>
      <c r="H61" s="12"/>
      <c r="I61" s="2"/>
      <c r="J61" s="2"/>
      <c r="K61" s="2"/>
      <c r="L61" s="2"/>
      <c r="M61" s="2"/>
      <c r="N61" s="2"/>
      <c r="O61" s="3"/>
      <c r="P61" s="2"/>
    </row>
    <row r="62" spans="2:16" ht="5.0999999999999996" customHeight="1">
      <c r="B62" s="2"/>
      <c r="C62" s="1"/>
      <c r="D62" s="2"/>
      <c r="E62" s="2"/>
      <c r="F62" s="2"/>
      <c r="G62" s="2"/>
      <c r="H62" s="12"/>
      <c r="I62" s="2"/>
      <c r="J62" s="2"/>
      <c r="K62" s="2"/>
      <c r="L62" s="2"/>
      <c r="M62" s="2"/>
      <c r="N62" s="2"/>
      <c r="O62" s="3"/>
      <c r="P62" s="2"/>
    </row>
    <row r="63" spans="2:16" ht="5.0999999999999996" customHeight="1">
      <c r="B63" s="2"/>
      <c r="C63" s="176"/>
      <c r="D63" s="177"/>
      <c r="E63" s="177"/>
      <c r="F63" s="177"/>
      <c r="G63" s="177"/>
      <c r="H63" s="178"/>
      <c r="I63" s="177"/>
      <c r="J63" s="177"/>
      <c r="K63" s="177"/>
      <c r="L63" s="177"/>
      <c r="M63" s="177"/>
      <c r="N63" s="177"/>
      <c r="O63" s="179"/>
      <c r="P63" s="2"/>
    </row>
    <row r="64" spans="2:16" ht="15" customHeight="1">
      <c r="B64" s="2"/>
      <c r="C64" s="1"/>
      <c r="D64" s="4" t="s">
        <v>5</v>
      </c>
      <c r="E64" s="2"/>
      <c r="F64" s="2"/>
      <c r="G64" s="2"/>
      <c r="H64" s="2"/>
      <c r="I64" s="2"/>
      <c r="J64" s="2"/>
      <c r="K64" s="2"/>
      <c r="L64" s="2"/>
      <c r="M64" s="2"/>
      <c r="N64" s="2"/>
      <c r="O64" s="3"/>
      <c r="P64" s="2"/>
    </row>
    <row r="65" spans="2:16" ht="4.9000000000000004" customHeight="1">
      <c r="B65" s="2"/>
      <c r="C65" s="1"/>
      <c r="D65" s="4"/>
      <c r="E65" s="2"/>
      <c r="F65" s="2"/>
      <c r="G65" s="2"/>
      <c r="H65" s="2"/>
      <c r="I65" s="2"/>
      <c r="J65" s="2"/>
      <c r="K65" s="2"/>
      <c r="L65" s="2"/>
      <c r="M65" s="2"/>
      <c r="N65" s="2"/>
      <c r="O65" s="3"/>
      <c r="P65" s="2"/>
    </row>
    <row r="66" spans="2:16" ht="15" customHeight="1">
      <c r="B66" s="2"/>
      <c r="C66" s="1"/>
      <c r="D66" s="5" t="str">
        <f>"FIXED WINDOWS:   MAX U-FACTOR: "&amp;variable_WDWfixedU&amp;"     MAX SHGC: "&amp;variable_WDWfixedSHGC</f>
        <v>FIXED WINDOWS:   MAX U-FACTOR: Enter Factor     MAX SHGC: Enter SHGC</v>
      </c>
      <c r="O66" s="3"/>
      <c r="P66" s="2"/>
    </row>
    <row r="67" spans="2:16" ht="4.9000000000000004" customHeight="1">
      <c r="B67" s="2"/>
      <c r="C67" s="1"/>
      <c r="D67" s="37"/>
      <c r="O67" s="3"/>
      <c r="P67" s="2"/>
    </row>
    <row r="68" spans="2:16" ht="15" customHeight="1">
      <c r="B68" s="2"/>
      <c r="C68" s="1"/>
      <c r="D68" s="5" t="str">
        <f>"OPERABLE WINDOWS:     MAX U-FACTOR: "&amp;variable_WDWOperableU&amp;"     MAX SHGC: "&amp;variable_WDWOperableSHGC</f>
        <v>OPERABLE WINDOWS:     MAX U-FACTOR: Enter Factor     MAX SHGC: Enter SHGC</v>
      </c>
      <c r="O68" s="3"/>
      <c r="P68" s="2"/>
    </row>
    <row r="69" spans="2:16" ht="5.0999999999999996" customHeight="1">
      <c r="B69" s="2"/>
      <c r="C69" s="1"/>
      <c r="O69" s="3"/>
      <c r="P69" s="2"/>
    </row>
    <row r="70" spans="2:16" ht="15" customHeight="1">
      <c r="B70" s="2"/>
      <c r="C70" s="1"/>
      <c r="D70" s="5" t="str">
        <f>"ENTRANCE DOORS:     MAX U-FACTOR: "&amp;variable_DRU&amp;"     MAX SHGC: "&amp;variable_DRSHGC</f>
        <v>ENTRANCE DOORS:     MAX U-FACTOR: Enter Factor     MAX SHGC: Enter SHGC</v>
      </c>
      <c r="O70" s="3"/>
      <c r="P70" s="2"/>
    </row>
    <row r="71" spans="2:16" ht="4.9000000000000004" customHeight="1">
      <c r="B71" s="2"/>
      <c r="C71" s="1"/>
      <c r="D71" s="37"/>
      <c r="O71" s="3"/>
      <c r="P71" s="2"/>
    </row>
    <row r="72" spans="2:16" ht="15" customHeight="1">
      <c r="B72" s="2"/>
      <c r="C72" s="1"/>
      <c r="D72" s="5" t="str">
        <f>"SKYLIGHTS:      MAX U-FACTOR: "&amp;variable_skylightU&amp;"     MAX SHGC: "&amp;variable_skylightSHGC</f>
        <v>SKYLIGHTS:      MAX U-FACTOR: Enter Factor     MAX SHGC: Enter SHGC</v>
      </c>
      <c r="O72" s="3"/>
      <c r="P72" s="2"/>
    </row>
    <row r="73" spans="2:16" ht="4.9000000000000004" customHeight="1">
      <c r="B73" s="2"/>
      <c r="C73" s="1"/>
      <c r="O73" s="3"/>
      <c r="P73" s="2"/>
    </row>
    <row r="74" spans="2:16" ht="15" customHeight="1">
      <c r="B74" s="2"/>
      <c r="C74" s="1"/>
      <c r="D74" s="5" t="str">
        <f>"SEE SHEETS "&amp;variable_WDWDRArchSheets &amp;" FOR WINDOW AND DOOR SCHEDULES"</f>
        <v>SEE SHEETS  FOR WINDOW AND DOOR SCHEDULES</v>
      </c>
      <c r="O74" s="3"/>
      <c r="P74" s="2"/>
    </row>
    <row r="75" spans="2:16" ht="9.9499999999999993" customHeight="1">
      <c r="B75" s="2"/>
      <c r="C75" s="1"/>
      <c r="O75" s="3"/>
      <c r="P75" s="2"/>
    </row>
    <row r="76" spans="2:16" ht="5.0999999999999996" customHeight="1">
      <c r="B76" s="2"/>
      <c r="C76" s="176"/>
      <c r="D76" s="180"/>
      <c r="E76" s="177"/>
      <c r="F76" s="177"/>
      <c r="G76" s="177"/>
      <c r="H76" s="177"/>
      <c r="I76" s="177"/>
      <c r="J76" s="177"/>
      <c r="K76" s="177"/>
      <c r="L76" s="177"/>
      <c r="M76" s="177"/>
      <c r="N76" s="177"/>
      <c r="O76" s="179"/>
      <c r="P76" s="2"/>
    </row>
    <row r="77" spans="2:16" ht="15" customHeight="1">
      <c r="B77" s="2"/>
      <c r="C77" s="1"/>
      <c r="D77" s="4" t="s">
        <v>103</v>
      </c>
      <c r="E77" s="2"/>
      <c r="F77" s="2"/>
      <c r="H77" s="305" t="str">
        <f>variable_OverallWDWRatio</f>
        <v/>
      </c>
      <c r="I77" s="305"/>
      <c r="J77" s="2"/>
      <c r="K77" s="2"/>
      <c r="L77" s="2"/>
      <c r="M77" s="2"/>
      <c r="N77" s="2"/>
      <c r="O77" s="3"/>
      <c r="P77" s="2"/>
    </row>
    <row r="78" spans="2:16" ht="5.0999999999999996" customHeight="1">
      <c r="B78" s="2"/>
      <c r="C78" s="1"/>
      <c r="E78" s="2"/>
      <c r="F78" s="2"/>
      <c r="G78" s="2"/>
      <c r="H78" s="2"/>
      <c r="I78" s="2"/>
      <c r="J78" s="2"/>
      <c r="K78" s="2"/>
      <c r="L78" s="2"/>
      <c r="M78" s="2"/>
      <c r="N78" s="2"/>
      <c r="O78" s="3"/>
      <c r="P78" s="2"/>
    </row>
    <row r="79" spans="2:16" ht="15" customHeight="1">
      <c r="B79" s="2"/>
      <c r="C79" s="1"/>
      <c r="D79" s="56"/>
      <c r="E79" s="2" t="s">
        <v>104</v>
      </c>
      <c r="F79" s="2"/>
      <c r="G79" s="2"/>
      <c r="H79" s="2"/>
      <c r="I79" s="2"/>
      <c r="J79" s="2"/>
      <c r="K79" s="305" t="str">
        <f>variable_WWREpercent</f>
        <v/>
      </c>
      <c r="L79" s="305"/>
      <c r="M79" s="2"/>
      <c r="N79" s="2"/>
      <c r="O79" s="3"/>
      <c r="P79" s="2"/>
    </row>
    <row r="80" spans="2:16" ht="4.9000000000000004" customHeight="1">
      <c r="B80" s="2"/>
      <c r="C80" s="1"/>
      <c r="E80" s="2"/>
      <c r="F80" s="2"/>
      <c r="G80" s="2"/>
      <c r="H80" s="2"/>
      <c r="I80" s="2"/>
      <c r="J80" s="2"/>
      <c r="K80" s="13"/>
      <c r="L80" s="2"/>
      <c r="M80" s="2"/>
      <c r="N80" s="2"/>
      <c r="O80" s="3"/>
      <c r="P80" s="2"/>
    </row>
    <row r="81" spans="2:16" ht="15" customHeight="1">
      <c r="B81" s="2"/>
      <c r="C81" s="1"/>
      <c r="D81" s="2"/>
      <c r="E81" s="2" t="s">
        <v>105</v>
      </c>
      <c r="F81" s="2"/>
      <c r="G81" s="2"/>
      <c r="H81" s="2"/>
      <c r="I81" s="2"/>
      <c r="J81" s="2"/>
      <c r="K81" s="305" t="str">
        <f>variable_WWRWpercent</f>
        <v/>
      </c>
      <c r="L81" s="305"/>
      <c r="M81" s="2"/>
      <c r="N81" s="2"/>
      <c r="O81" s="3"/>
      <c r="P81" s="2"/>
    </row>
    <row r="82" spans="2:16" ht="4.9000000000000004" customHeight="1">
      <c r="B82" s="2"/>
      <c r="C82" s="1"/>
      <c r="D82" s="4"/>
      <c r="E82" s="12"/>
      <c r="F82" s="2"/>
      <c r="G82" s="2"/>
      <c r="H82" s="2"/>
      <c r="I82" s="2"/>
      <c r="J82" s="2"/>
      <c r="K82" s="2"/>
      <c r="L82" s="2"/>
      <c r="M82" s="2"/>
      <c r="N82" s="2"/>
      <c r="O82" s="3"/>
      <c r="P82" s="2"/>
    </row>
    <row r="83" spans="2:16" ht="15" customHeight="1">
      <c r="B83" s="2"/>
      <c r="C83" s="1"/>
      <c r="D83" s="304" t="str">
        <f>"SEE SHEETS "&amp;variable_ELEVArchSheets &amp;" FOR BUILDING ELEVATIONS SHOWING SHADING AND CALCULATIONS"</f>
        <v>SEE SHEETS ADD SHEET NUMBERS(S) HERE FOR BUILDING ELEVATIONS SHOWING SHADING AND CALCULATIONS</v>
      </c>
      <c r="E83" s="304"/>
      <c r="F83" s="304"/>
      <c r="G83" s="304"/>
      <c r="H83" s="304"/>
      <c r="I83" s="304"/>
      <c r="J83" s="304"/>
      <c r="K83" s="304"/>
      <c r="L83" s="304"/>
      <c r="M83" s="304"/>
      <c r="N83" s="304"/>
      <c r="O83" s="3"/>
      <c r="P83" s="2"/>
    </row>
    <row r="84" spans="2:16" ht="15" customHeight="1">
      <c r="B84" s="2"/>
      <c r="C84" s="1"/>
      <c r="D84" s="304"/>
      <c r="E84" s="304"/>
      <c r="F84" s="304"/>
      <c r="G84" s="304"/>
      <c r="H84" s="304"/>
      <c r="I84" s="304"/>
      <c r="J84" s="304"/>
      <c r="K84" s="304"/>
      <c r="L84" s="304"/>
      <c r="M84" s="304"/>
      <c r="N84" s="304"/>
      <c r="O84" s="3"/>
      <c r="P84" s="2"/>
    </row>
    <row r="85" spans="2:16" ht="9.9499999999999993" customHeight="1">
      <c r="B85" s="2"/>
      <c r="C85" s="1"/>
      <c r="D85" s="92"/>
      <c r="E85" s="92"/>
      <c r="F85" s="92"/>
      <c r="G85" s="92"/>
      <c r="H85" s="92"/>
      <c r="I85" s="92"/>
      <c r="J85" s="92"/>
      <c r="K85" s="92"/>
      <c r="L85" s="92"/>
      <c r="M85" s="92"/>
      <c r="N85" s="92"/>
      <c r="O85" s="3"/>
      <c r="P85" s="2"/>
    </row>
    <row r="86" spans="2:16" ht="5.0999999999999996" customHeight="1">
      <c r="B86" s="2"/>
      <c r="C86" s="176"/>
      <c r="D86" s="181"/>
      <c r="E86" s="181"/>
      <c r="F86" s="181"/>
      <c r="G86" s="181"/>
      <c r="H86" s="181"/>
      <c r="I86" s="181"/>
      <c r="J86" s="181"/>
      <c r="K86" s="181"/>
      <c r="L86" s="181"/>
      <c r="M86" s="181"/>
      <c r="N86" s="181"/>
      <c r="O86" s="179"/>
      <c r="P86" s="2"/>
    </row>
    <row r="87" spans="2:16" ht="15" customHeight="1" outlineLevel="1">
      <c r="B87" s="2"/>
      <c r="C87" s="1"/>
      <c r="D87" s="4" t="s">
        <v>108</v>
      </c>
      <c r="E87" s="2"/>
      <c r="F87" s="2"/>
      <c r="G87" s="2"/>
      <c r="H87" s="2"/>
      <c r="I87" s="2"/>
      <c r="J87" s="2"/>
      <c r="K87" s="2"/>
      <c r="L87" s="2"/>
      <c r="M87" s="2"/>
      <c r="N87" s="2"/>
      <c r="O87" s="3"/>
      <c r="P87" s="2"/>
    </row>
    <row r="88" spans="2:16" ht="4.9000000000000004" customHeight="1" outlineLevel="1">
      <c r="B88" s="2"/>
      <c r="C88" s="1"/>
      <c r="E88" s="2"/>
      <c r="F88" s="2"/>
      <c r="G88" s="2"/>
      <c r="H88" s="2"/>
      <c r="I88" s="2"/>
      <c r="J88" s="2"/>
      <c r="K88" s="2"/>
      <c r="L88" s="2"/>
      <c r="M88" s="2"/>
      <c r="N88" s="2"/>
      <c r="O88" s="3"/>
      <c r="P88" s="2"/>
    </row>
    <row r="89" spans="2:16" ht="15" customHeight="1" outlineLevel="1">
      <c r="B89" s="2"/>
      <c r="C89" s="1"/>
      <c r="D89" s="5" t="str">
        <f>"COMcheck REPORT PASSED: " &amp;variable_COMCHECK</f>
        <v>COMcheck REPORT PASSED: SELECT ONE</v>
      </c>
      <c r="E89" s="32"/>
      <c r="F89" s="32"/>
      <c r="G89" s="32"/>
      <c r="I89" s="2"/>
      <c r="J89" s="5" t="str">
        <f>"PERCENT COMPARED TO CODE: " &amp;TEXT(variable_COMCHECKPERCENT, "0.0%")</f>
        <v>PERCENT COMPARED TO CODE: ENTER %</v>
      </c>
      <c r="K89" s="2"/>
      <c r="L89" s="2"/>
      <c r="M89" s="2"/>
      <c r="N89" s="2"/>
      <c r="O89" s="3"/>
      <c r="P89" s="2"/>
    </row>
    <row r="90" spans="2:16" ht="9.9499999999999993" customHeight="1" thickBot="1">
      <c r="B90" s="2"/>
      <c r="C90" s="8"/>
      <c r="D90" s="9"/>
      <c r="E90" s="9"/>
      <c r="F90" s="9"/>
      <c r="G90" s="9"/>
      <c r="H90" s="9"/>
      <c r="I90" s="9"/>
      <c r="J90" s="9"/>
      <c r="K90" s="9"/>
      <c r="L90" s="9"/>
      <c r="M90" s="9"/>
      <c r="N90" s="9"/>
      <c r="O90" s="10"/>
      <c r="P90" s="2"/>
    </row>
    <row r="91" spans="2:16" ht="10.15" customHeight="1">
      <c r="B91" s="2"/>
      <c r="C91" s="2"/>
      <c r="D91" s="2"/>
      <c r="E91" s="2"/>
      <c r="F91" s="2"/>
      <c r="G91" s="2"/>
      <c r="H91" s="2"/>
      <c r="I91" s="2"/>
      <c r="J91" s="2"/>
      <c r="K91" s="2"/>
      <c r="L91" s="2"/>
      <c r="M91" s="2"/>
      <c r="N91" s="2"/>
      <c r="O91" s="2"/>
      <c r="P91" s="2"/>
    </row>
    <row r="92" spans="2:16" ht="15" customHeight="1">
      <c r="B92" s="17"/>
      <c r="C92" s="306" t="s">
        <v>6</v>
      </c>
      <c r="D92" s="306"/>
      <c r="E92" s="306"/>
      <c r="F92" s="306"/>
      <c r="G92" s="306"/>
      <c r="H92" s="306"/>
      <c r="I92" s="306"/>
      <c r="J92" s="306"/>
      <c r="K92" s="306"/>
      <c r="L92" s="306"/>
      <c r="M92" s="306"/>
      <c r="N92" s="306"/>
      <c r="O92" s="306"/>
      <c r="P92" s="2"/>
    </row>
    <row r="93" spans="2:16" ht="5.0999999999999996" customHeight="1">
      <c r="B93" s="17"/>
      <c r="C93" s="17"/>
      <c r="D93" s="20"/>
      <c r="E93" s="17"/>
      <c r="F93" s="20"/>
      <c r="G93" s="17"/>
      <c r="H93" s="17"/>
      <c r="I93" s="17"/>
      <c r="J93" s="2"/>
      <c r="K93" s="2"/>
      <c r="L93" s="2"/>
      <c r="M93" s="2"/>
      <c r="N93" s="2"/>
      <c r="O93" s="2"/>
      <c r="P93" s="2"/>
    </row>
    <row r="94" spans="2:16" ht="17.25">
      <c r="B94" s="17"/>
      <c r="C94" s="136" t="s">
        <v>7</v>
      </c>
      <c r="D94" s="20"/>
      <c r="E94" s="141" t="s">
        <v>8</v>
      </c>
      <c r="F94" s="142"/>
      <c r="G94" s="143"/>
      <c r="H94" s="143"/>
      <c r="I94" s="143"/>
      <c r="J94" s="143"/>
      <c r="K94" s="143"/>
      <c r="L94" s="143"/>
      <c r="M94" s="141" t="s">
        <v>9</v>
      </c>
      <c r="N94" s="144"/>
      <c r="O94" s="2"/>
      <c r="P94" s="2"/>
    </row>
    <row r="95" spans="2:16" ht="4.9000000000000004" customHeight="1">
      <c r="B95" s="17"/>
      <c r="C95" s="17"/>
      <c r="D95" s="17"/>
      <c r="E95" s="107"/>
      <c r="F95" s="109"/>
      <c r="G95" s="108"/>
      <c r="H95" s="108"/>
      <c r="I95" s="108"/>
      <c r="J95" s="108"/>
      <c r="K95" s="108"/>
      <c r="L95" s="108"/>
      <c r="M95" s="2"/>
      <c r="N95" s="2"/>
      <c r="O95" s="2"/>
      <c r="P95" s="2"/>
    </row>
    <row r="96" spans="2:16" s="135" customFormat="1" ht="50.1" customHeight="1">
      <c r="B96" s="134"/>
      <c r="C96" s="303" t="s">
        <v>173</v>
      </c>
      <c r="D96" s="303"/>
      <c r="E96" s="303"/>
      <c r="F96" s="303"/>
      <c r="G96" s="303"/>
      <c r="H96" s="303"/>
      <c r="I96" s="303"/>
      <c r="J96" s="303"/>
      <c r="K96" s="303"/>
      <c r="L96" s="303"/>
      <c r="M96" s="303"/>
      <c r="N96" s="303"/>
      <c r="O96" s="303"/>
      <c r="P96" s="42"/>
    </row>
    <row r="97" spans="2:20" s="135" customFormat="1" ht="5.0999999999999996" customHeight="1">
      <c r="B97" s="134"/>
      <c r="C97" s="154"/>
      <c r="D97" s="154"/>
      <c r="E97" s="154"/>
      <c r="F97" s="154"/>
      <c r="G97" s="154"/>
      <c r="H97" s="154"/>
      <c r="I97" s="154"/>
      <c r="J97" s="154"/>
      <c r="K97" s="154"/>
      <c r="L97" s="154"/>
      <c r="M97" s="154"/>
      <c r="N97" s="154"/>
      <c r="O97" s="154"/>
      <c r="P97" s="42"/>
    </row>
    <row r="98" spans="2:20" ht="20.100000000000001" customHeight="1">
      <c r="C98" s="293" t="s">
        <v>128</v>
      </c>
      <c r="D98" s="293"/>
      <c r="E98" s="293"/>
      <c r="F98" s="293"/>
      <c r="G98" s="293"/>
      <c r="H98" s="293"/>
      <c r="I98" s="293"/>
      <c r="J98" s="293"/>
      <c r="K98" s="293"/>
      <c r="L98" s="293"/>
      <c r="M98" s="293"/>
      <c r="N98" s="293"/>
      <c r="O98" s="293"/>
      <c r="P98" s="104"/>
      <c r="Q98" s="104"/>
      <c r="R98" s="104"/>
      <c r="S98" s="104"/>
      <c r="T98" s="104"/>
    </row>
    <row r="99" spans="2:20">
      <c r="B99" s="17"/>
      <c r="C99" s="52"/>
      <c r="D99" s="17"/>
      <c r="E99" s="17"/>
      <c r="F99" s="17"/>
      <c r="G99" s="17"/>
      <c r="H99" s="17"/>
      <c r="I99" s="17"/>
      <c r="J99" s="2"/>
      <c r="K99" s="2"/>
      <c r="L99" s="2"/>
      <c r="M99" s="2"/>
      <c r="N99" s="2"/>
      <c r="O99" s="2"/>
      <c r="P99" s="2"/>
    </row>
    <row r="104" spans="2:20">
      <c r="R104"/>
    </row>
  </sheetData>
  <mergeCells count="15">
    <mergeCell ref="F11:N11"/>
    <mergeCell ref="C98:O98"/>
    <mergeCell ref="C2:O2"/>
    <mergeCell ref="F9:G9"/>
    <mergeCell ref="C4:O5"/>
    <mergeCell ref="C96:O96"/>
    <mergeCell ref="J16:N16"/>
    <mergeCell ref="J18:N18"/>
    <mergeCell ref="J22:N22"/>
    <mergeCell ref="J20:N20"/>
    <mergeCell ref="K79:L79"/>
    <mergeCell ref="K81:L81"/>
    <mergeCell ref="H77:I77"/>
    <mergeCell ref="D83:N84"/>
    <mergeCell ref="C92:O92"/>
  </mergeCells>
  <conditionalFormatting sqref="C13:O90">
    <cfRule type="expression" dxfId="8" priority="2">
      <formula>OR(variable_CompliancePathway="ENERGY COST BUDGET METHOD (ECB) - PERFORMANCE", variable_CompliancePathway="APPENDIX G - PERFORMANCE RATING METHOD (PRM)")</formula>
    </cfRule>
  </conditionalFormatting>
  <conditionalFormatting sqref="C86:O89">
    <cfRule type="expression" dxfId="7" priority="1">
      <formula>variable_EnvelopeCompliancePathway="PRESCRIPTIVE ENVELOPE"</formula>
    </cfRule>
  </conditionalFormatting>
  <hyperlinks>
    <hyperlink ref="M94" r:id="rId1" xr:uid="{65DC5B2E-F97C-4219-AE85-A878B03B03CE}"/>
    <hyperlink ref="E94" r:id="rId2" location="MNEC2024P1_Ch05_Sec5.4.3.1.1" display="2024 Minnesota Commerical Energy Code Language" xr:uid="{E341864E-AD96-40F3-BAC2-8A5AEB9086D3}"/>
    <hyperlink ref="C98:O98" r:id="rId3" display="For additional resources on the MN Commercial Energy Code, visit www.BuildUpMN.org" xr:uid="{B57B1691-F2A0-4516-9CE3-92DDC4B2B3DA}"/>
  </hyperlinks>
  <pageMargins left="0.7" right="0.7" top="0.75" bottom="0.75" header="0.3" footer="0.3"/>
  <pageSetup scale="60" orientation="portrait" horizontalDpi="300"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5AE61-2CB2-440F-8A1D-BB81EFCFD109}">
  <dimension ref="A2:R125"/>
  <sheetViews>
    <sheetView showGridLines="0" zoomScale="130" zoomScaleNormal="130" workbookViewId="0">
      <selection activeCell="T81" sqref="T81"/>
    </sheetView>
  </sheetViews>
  <sheetFormatPr defaultColWidth="9.140625" defaultRowHeight="16.5" outlineLevelRow="1"/>
  <cols>
    <col min="1" max="1" width="9.140625" style="5"/>
    <col min="2" max="2" width="2.28515625" style="5" customWidth="1"/>
    <col min="3" max="3" width="4.7109375" style="5" customWidth="1"/>
    <col min="4" max="4" width="8.5703125" style="5" customWidth="1"/>
    <col min="5" max="5" width="14.7109375" style="5" customWidth="1"/>
    <col min="6" max="6" width="8.42578125" style="5" customWidth="1"/>
    <col min="7" max="7" width="5.5703125" style="5" customWidth="1"/>
    <col min="8" max="10" width="3.7109375" style="5" customWidth="1"/>
    <col min="11" max="11" width="1.7109375" style="5" customWidth="1"/>
    <col min="12" max="13" width="9.140625" style="5"/>
    <col min="14" max="14" width="35.7109375" style="5" customWidth="1"/>
    <col min="15" max="15" width="4.7109375" style="5" customWidth="1"/>
    <col min="16" max="16" width="2.28515625" style="5" customWidth="1"/>
    <col min="17" max="16384" width="9.140625" style="5"/>
  </cols>
  <sheetData>
    <row r="2" spans="2:16" ht="40.15" customHeight="1">
      <c r="C2" s="294" t="s">
        <v>132</v>
      </c>
      <c r="D2" s="295"/>
      <c r="E2" s="295"/>
      <c r="F2" s="295"/>
      <c r="G2" s="295"/>
      <c r="H2" s="295"/>
      <c r="I2" s="295"/>
      <c r="J2" s="295"/>
      <c r="K2" s="295"/>
      <c r="L2" s="295"/>
      <c r="M2" s="295"/>
      <c r="N2" s="295"/>
      <c r="O2" s="295"/>
    </row>
    <row r="3" spans="2:16" ht="10.15" customHeight="1" thickBot="1">
      <c r="B3" s="2"/>
      <c r="C3" s="2"/>
      <c r="D3" s="2"/>
      <c r="E3" s="2"/>
      <c r="F3" s="2" t="s">
        <v>0</v>
      </c>
      <c r="G3" s="2"/>
      <c r="H3" s="2"/>
      <c r="I3" s="2"/>
      <c r="J3" s="2"/>
      <c r="K3" s="2"/>
      <c r="L3" s="2"/>
      <c r="M3" s="2"/>
      <c r="N3" s="2"/>
      <c r="O3" s="2"/>
      <c r="P3" s="2"/>
    </row>
    <row r="4" spans="2:16" ht="25.15" customHeight="1">
      <c r="B4" s="2"/>
      <c r="C4" s="297" t="s">
        <v>214</v>
      </c>
      <c r="D4" s="298"/>
      <c r="E4" s="298"/>
      <c r="F4" s="298"/>
      <c r="G4" s="298"/>
      <c r="H4" s="298"/>
      <c r="I4" s="298"/>
      <c r="J4" s="298"/>
      <c r="K4" s="298"/>
      <c r="L4" s="298"/>
      <c r="M4" s="298"/>
      <c r="N4" s="298"/>
      <c r="O4" s="299"/>
      <c r="P4" s="2"/>
    </row>
    <row r="5" spans="2:16" ht="15" customHeight="1" thickBot="1">
      <c r="B5" s="2"/>
      <c r="C5" s="300"/>
      <c r="D5" s="301"/>
      <c r="E5" s="301"/>
      <c r="F5" s="301"/>
      <c r="G5" s="301"/>
      <c r="H5" s="301"/>
      <c r="I5" s="301"/>
      <c r="J5" s="301"/>
      <c r="K5" s="301"/>
      <c r="L5" s="301"/>
      <c r="M5" s="301"/>
      <c r="N5" s="301"/>
      <c r="O5" s="302"/>
      <c r="P5" s="2"/>
    </row>
    <row r="6" spans="2:16" ht="9.9499999999999993" customHeight="1">
      <c r="B6" s="2"/>
      <c r="C6" s="1"/>
      <c r="D6" s="2"/>
      <c r="E6" s="2"/>
      <c r="F6" s="2"/>
      <c r="G6" s="2"/>
      <c r="H6" s="2"/>
      <c r="I6" s="2"/>
      <c r="J6" s="2"/>
      <c r="K6" s="2"/>
      <c r="L6" s="2"/>
      <c r="M6" s="2"/>
      <c r="N6" s="2"/>
      <c r="O6" s="3"/>
      <c r="P6" s="2"/>
    </row>
    <row r="7" spans="2:16" ht="15" customHeight="1">
      <c r="B7" s="2"/>
      <c r="C7" s="1"/>
      <c r="D7" s="4" t="s">
        <v>1</v>
      </c>
      <c r="E7" s="4"/>
      <c r="F7" s="12" t="s">
        <v>2</v>
      </c>
      <c r="G7" s="2"/>
      <c r="H7" s="2"/>
      <c r="J7" s="2"/>
      <c r="K7" s="2"/>
      <c r="L7" s="2"/>
      <c r="M7" s="2"/>
      <c r="N7" s="2"/>
      <c r="O7" s="3"/>
      <c r="P7" s="2"/>
    </row>
    <row r="8" spans="2:16" ht="4.9000000000000004" customHeight="1">
      <c r="B8" s="2"/>
      <c r="C8" s="1"/>
      <c r="D8" s="2"/>
      <c r="E8" s="2"/>
      <c r="F8" s="2"/>
      <c r="G8" s="2"/>
      <c r="H8" s="2"/>
      <c r="I8" s="2"/>
      <c r="J8" s="2"/>
      <c r="K8" s="2"/>
      <c r="L8" s="2"/>
      <c r="M8" s="2"/>
      <c r="N8" s="2"/>
      <c r="O8" s="3"/>
      <c r="P8" s="2"/>
    </row>
    <row r="9" spans="2:16" ht="15" customHeight="1">
      <c r="B9" s="2"/>
      <c r="C9" s="1"/>
      <c r="D9" s="4" t="s">
        <v>3</v>
      </c>
      <c r="E9" s="4"/>
      <c r="F9" s="296" t="str">
        <f>variable_ClimateZone</f>
        <v>SELECT ONE</v>
      </c>
      <c r="G9" s="296"/>
      <c r="H9" s="2"/>
      <c r="I9" s="2"/>
      <c r="J9" s="2"/>
      <c r="K9" s="2"/>
      <c r="L9" s="2"/>
      <c r="M9" s="2"/>
      <c r="N9" s="2"/>
      <c r="O9" s="3"/>
      <c r="P9" s="2"/>
    </row>
    <row r="10" spans="2:16" ht="4.9000000000000004" customHeight="1">
      <c r="B10" s="2"/>
      <c r="C10" s="1"/>
      <c r="D10" s="2"/>
      <c r="E10" s="2"/>
      <c r="F10" s="2"/>
      <c r="G10" s="2"/>
      <c r="H10" s="2"/>
      <c r="I10" s="2"/>
      <c r="J10" s="2"/>
      <c r="K10" s="2"/>
      <c r="L10" s="2"/>
      <c r="M10" s="2"/>
      <c r="N10" s="2"/>
      <c r="O10" s="3"/>
      <c r="P10" s="2"/>
    </row>
    <row r="11" spans="2:16" ht="15" customHeight="1">
      <c r="B11" s="2"/>
      <c r="C11" s="1"/>
      <c r="D11" s="4" t="s">
        <v>213</v>
      </c>
      <c r="E11" s="4"/>
      <c r="F11" s="296" t="str">
        <f>TRIM(variable_CompliancePathway&amp;IF(variable_EnvelopeCompliancePathway&lt;&gt;"",", "&amp;variable_EnvelopeCompliancePathway,""))</f>
        <v>SELECT ONE, SELECT ONE</v>
      </c>
      <c r="G11" s="296"/>
      <c r="H11" s="296"/>
      <c r="I11" s="296"/>
      <c r="J11" s="296"/>
      <c r="K11" s="296"/>
      <c r="L11" s="296"/>
      <c r="M11" s="296"/>
      <c r="N11" s="296"/>
      <c r="O11" s="3"/>
      <c r="P11" s="2"/>
    </row>
    <row r="12" spans="2:16" ht="9.9499999999999993" customHeight="1">
      <c r="B12" s="2"/>
      <c r="C12" s="1"/>
      <c r="D12" s="4"/>
      <c r="E12" s="4"/>
      <c r="F12" s="2"/>
      <c r="G12" s="2"/>
      <c r="I12" s="12"/>
      <c r="J12" s="12"/>
      <c r="K12" s="12"/>
      <c r="L12" s="12"/>
      <c r="M12" s="12"/>
      <c r="N12" s="12"/>
      <c r="O12" s="3"/>
      <c r="P12" s="2"/>
    </row>
    <row r="13" spans="2:16" ht="5.0999999999999996" customHeight="1">
      <c r="B13" s="2"/>
      <c r="C13" s="170"/>
      <c r="D13" s="171"/>
      <c r="E13" s="171"/>
      <c r="F13" s="171"/>
      <c r="G13" s="171"/>
      <c r="H13" s="171"/>
      <c r="I13" s="171"/>
      <c r="J13" s="171"/>
      <c r="K13" s="171"/>
      <c r="L13" s="171"/>
      <c r="M13" s="171"/>
      <c r="N13" s="171"/>
      <c r="O13" s="172"/>
      <c r="P13" s="2"/>
    </row>
    <row r="14" spans="2:16" ht="14.1" customHeight="1">
      <c r="B14" s="2"/>
      <c r="C14" s="1"/>
      <c r="D14" s="6" t="s">
        <v>205</v>
      </c>
      <c r="E14" s="6"/>
      <c r="F14" s="2"/>
      <c r="G14" s="2"/>
      <c r="H14" s="2"/>
      <c r="I14" s="2"/>
      <c r="J14" s="2"/>
      <c r="K14" s="2"/>
      <c r="L14" s="2"/>
      <c r="M14" s="2"/>
      <c r="N14" s="2"/>
      <c r="O14" s="3"/>
      <c r="P14" s="2"/>
    </row>
    <row r="15" spans="2:16" ht="4.9000000000000004" customHeight="1">
      <c r="B15" s="2"/>
      <c r="C15" s="1"/>
      <c r="D15" s="2"/>
      <c r="E15" s="2"/>
      <c r="F15" s="2"/>
      <c r="G15" s="2"/>
      <c r="H15" s="2"/>
      <c r="I15" s="2"/>
      <c r="J15" s="2"/>
      <c r="K15" s="2"/>
      <c r="L15" s="2"/>
      <c r="M15" s="2"/>
      <c r="N15" s="2"/>
      <c r="O15" s="3"/>
      <c r="P15" s="2"/>
    </row>
    <row r="16" spans="2:16" ht="28.15" customHeight="1">
      <c r="B16" s="2"/>
      <c r="C16" s="1"/>
      <c r="D16" s="42" t="s">
        <v>38</v>
      </c>
      <c r="E16" s="2"/>
      <c r="F16" s="2"/>
      <c r="G16" s="2"/>
      <c r="I16" s="43" t="s">
        <v>29</v>
      </c>
      <c r="J16" s="304">
        <f>variable_BECVT</f>
        <v>0</v>
      </c>
      <c r="K16" s="304"/>
      <c r="L16" s="304"/>
      <c r="M16" s="304"/>
      <c r="N16" s="304"/>
      <c r="O16" s="3"/>
      <c r="P16" s="2"/>
    </row>
    <row r="17" spans="2:16" ht="4.9000000000000004" customHeight="1">
      <c r="B17" s="2"/>
      <c r="C17" s="1"/>
      <c r="D17" s="2"/>
      <c r="E17" s="2"/>
      <c r="F17" s="2"/>
      <c r="G17" s="2"/>
      <c r="H17" s="35"/>
      <c r="I17" s="35"/>
      <c r="J17" s="35"/>
      <c r="K17" s="35"/>
      <c r="L17" s="35"/>
      <c r="M17" s="35"/>
      <c r="N17" s="35"/>
      <c r="O17" s="3"/>
      <c r="P17" s="2"/>
    </row>
    <row r="18" spans="2:16" ht="28.15" customHeight="1">
      <c r="B18" s="2"/>
      <c r="C18" s="1"/>
      <c r="D18" s="2"/>
      <c r="E18" s="2"/>
      <c r="F18" s="2"/>
      <c r="G18" s="2"/>
      <c r="I18" s="43" t="s">
        <v>30</v>
      </c>
      <c r="J18" s="304">
        <f>variable_MECHVT</f>
        <v>0</v>
      </c>
      <c r="K18" s="304"/>
      <c r="L18" s="304"/>
      <c r="M18" s="304"/>
      <c r="N18" s="304"/>
      <c r="O18" s="3"/>
      <c r="P18" s="2"/>
    </row>
    <row r="19" spans="2:16" ht="4.9000000000000004" customHeight="1">
      <c r="B19" s="2"/>
      <c r="C19" s="1"/>
      <c r="D19" s="2"/>
      <c r="E19" s="2"/>
      <c r="F19" s="2"/>
      <c r="G19" s="2"/>
      <c r="H19" s="35"/>
      <c r="I19" s="35"/>
      <c r="J19" s="35"/>
      <c r="K19" s="35"/>
      <c r="L19" s="35"/>
      <c r="M19" s="35"/>
      <c r="N19" s="35"/>
      <c r="O19" s="3"/>
      <c r="P19" s="2"/>
    </row>
    <row r="20" spans="2:16" ht="28.35" customHeight="1">
      <c r="B20" s="2"/>
      <c r="C20" s="1"/>
      <c r="D20" s="2"/>
      <c r="E20" s="2"/>
      <c r="F20" s="2"/>
      <c r="G20" s="2"/>
      <c r="H20" s="35"/>
      <c r="I20" s="43" t="s">
        <v>31</v>
      </c>
      <c r="J20" s="304">
        <f>variable_LIGHTINGVT</f>
        <v>0</v>
      </c>
      <c r="K20" s="304"/>
      <c r="L20" s="304"/>
      <c r="M20" s="304"/>
      <c r="N20" s="304"/>
      <c r="O20" s="3"/>
      <c r="P20" s="2"/>
    </row>
    <row r="21" spans="2:16" ht="4.9000000000000004" customHeight="1">
      <c r="B21" s="2"/>
      <c r="C21" s="1"/>
      <c r="D21" s="2"/>
      <c r="E21" s="2"/>
      <c r="F21" s="2"/>
      <c r="G21" s="2"/>
      <c r="H21" s="35"/>
      <c r="I21" s="35"/>
      <c r="J21" s="35"/>
      <c r="K21" s="35"/>
      <c r="L21" s="35"/>
      <c r="M21" s="35"/>
      <c r="N21" s="35"/>
      <c r="O21" s="3"/>
      <c r="P21" s="2"/>
    </row>
    <row r="22" spans="2:16" ht="28.35" customHeight="1">
      <c r="B22" s="2"/>
      <c r="C22" s="1"/>
      <c r="D22" s="2"/>
      <c r="E22" s="2"/>
      <c r="F22" s="2"/>
      <c r="G22" s="2"/>
      <c r="I22" s="43" t="s">
        <v>100</v>
      </c>
      <c r="J22" s="304">
        <f>variable_WholeBuildingAirTester</f>
        <v>0</v>
      </c>
      <c r="K22" s="304"/>
      <c r="L22" s="304"/>
      <c r="M22" s="304"/>
      <c r="N22" s="304"/>
      <c r="O22" s="3"/>
      <c r="P22" s="2"/>
    </row>
    <row r="23" spans="2:16" ht="5.0999999999999996" customHeight="1">
      <c r="B23" s="2"/>
      <c r="C23" s="1"/>
      <c r="D23" s="2"/>
      <c r="E23" s="2"/>
      <c r="F23" s="2"/>
      <c r="G23" s="2"/>
      <c r="H23" s="35"/>
      <c r="I23" s="53"/>
      <c r="J23" s="53"/>
      <c r="K23" s="53"/>
      <c r="L23" s="53"/>
      <c r="M23" s="53"/>
      <c r="N23" s="53"/>
      <c r="O23" s="3"/>
      <c r="P23" s="2"/>
    </row>
    <row r="24" spans="2:16" ht="15" customHeight="1" outlineLevel="1">
      <c r="B24" s="2"/>
      <c r="C24" s="1"/>
      <c r="D24" s="12" t="str">
        <f>"BUILDING ENCLOSURE COMMISSIONING AGENT:  "&amp;variable_BECxName</f>
        <v xml:space="preserve">BUILDING ENCLOSURE COMMISSIONING AGENT:  </v>
      </c>
      <c r="E24" s="36"/>
      <c r="F24" s="36"/>
      <c r="G24" s="36"/>
      <c r="H24" s="36"/>
      <c r="I24" s="36"/>
      <c r="J24" s="36"/>
      <c r="K24" s="36"/>
      <c r="L24" s="36"/>
      <c r="M24" s="36"/>
      <c r="N24" s="36"/>
      <c r="O24" s="3"/>
      <c r="P24" s="2"/>
    </row>
    <row r="25" spans="2:16" ht="5.0999999999999996" customHeight="1" outlineLevel="1">
      <c r="B25" s="2"/>
      <c r="C25" s="1"/>
      <c r="E25" s="36"/>
      <c r="F25" s="36"/>
      <c r="G25" s="36"/>
      <c r="H25" s="36"/>
      <c r="I25" s="36"/>
      <c r="J25" s="36"/>
      <c r="K25" s="36"/>
      <c r="L25" s="36"/>
      <c r="M25" s="36"/>
      <c r="N25" s="36"/>
      <c r="O25" s="3"/>
      <c r="P25" s="2"/>
    </row>
    <row r="26" spans="2:16" ht="15" customHeight="1" outlineLevel="1">
      <c r="B26" s="2"/>
      <c r="C26" s="1"/>
      <c r="D26" s="12" t="str">
        <f>"FULL CX SCOPE:  " &amp;variable_CxManualPages</f>
        <v xml:space="preserve">FULL CX SCOPE:  </v>
      </c>
      <c r="E26" s="36"/>
      <c r="F26" s="36"/>
      <c r="G26" s="36"/>
      <c r="H26" s="36"/>
      <c r="I26" s="36"/>
      <c r="J26" s="36"/>
      <c r="K26" s="36"/>
      <c r="L26" s="36"/>
      <c r="M26" s="36"/>
      <c r="N26" s="36"/>
      <c r="O26" s="3"/>
      <c r="P26" s="2"/>
    </row>
    <row r="27" spans="2:16" ht="5.0999999999999996" customHeight="1" outlineLevel="1">
      <c r="B27" s="2"/>
      <c r="C27" s="1"/>
      <c r="D27" s="36"/>
      <c r="E27" s="36"/>
      <c r="F27" s="36"/>
      <c r="G27" s="36"/>
      <c r="H27" s="36"/>
      <c r="I27" s="36"/>
      <c r="J27" s="36"/>
      <c r="K27" s="36"/>
      <c r="L27" s="36"/>
      <c r="M27" s="36"/>
      <c r="N27" s="36"/>
      <c r="O27" s="3"/>
      <c r="P27" s="2"/>
    </row>
    <row r="28" spans="2:16" ht="15" customHeight="1" outlineLevel="1">
      <c r="B28" s="2"/>
      <c r="C28" s="1"/>
      <c r="D28" s="12" t="str">
        <f>"MECHANICAL COMMISSIONING AGENT:  "&amp;variable_MCxName</f>
        <v xml:space="preserve">MECHANICAL COMMISSIONING AGENT:  </v>
      </c>
      <c r="E28" s="12"/>
      <c r="F28" s="12"/>
      <c r="G28" s="12"/>
      <c r="H28" s="12"/>
      <c r="I28" s="12"/>
      <c r="J28" s="12"/>
      <c r="K28" s="12"/>
      <c r="L28" s="12"/>
      <c r="M28" s="32"/>
      <c r="N28" s="12"/>
      <c r="O28" s="3"/>
      <c r="P28" s="2"/>
    </row>
    <row r="29" spans="2:16" ht="5.0999999999999996" customHeight="1" outlineLevel="1">
      <c r="B29" s="2"/>
      <c r="C29" s="1"/>
      <c r="D29" s="12"/>
      <c r="E29" s="12"/>
      <c r="F29" s="12"/>
      <c r="G29" s="12"/>
      <c r="H29" s="12"/>
      <c r="I29" s="12"/>
      <c r="J29" s="12"/>
      <c r="K29" s="12"/>
      <c r="L29" s="12"/>
      <c r="M29" s="32"/>
      <c r="N29" s="12"/>
      <c r="O29" s="3"/>
      <c r="P29" s="2"/>
    </row>
    <row r="30" spans="2:16" ht="15" customHeight="1" outlineLevel="1">
      <c r="B30" s="2"/>
      <c r="C30" s="1"/>
      <c r="D30" s="12" t="str">
        <f>"MECHANICAL CONTROLS:  " &amp;variable_mechanicalcontrols</f>
        <v xml:space="preserve">MECHANICAL CONTROLS:  </v>
      </c>
      <c r="E30" s="12"/>
      <c r="F30" s="12"/>
      <c r="G30" s="12"/>
      <c r="H30" s="12"/>
      <c r="I30" s="12"/>
      <c r="J30" s="12"/>
      <c r="K30" s="12"/>
      <c r="L30" s="12"/>
      <c r="M30" s="32"/>
      <c r="N30" s="12"/>
      <c r="O30" s="3"/>
      <c r="P30" s="2"/>
    </row>
    <row r="31" spans="2:16" ht="5.0999999999999996" customHeight="1" outlineLevel="1">
      <c r="B31" s="2"/>
      <c r="C31" s="1"/>
      <c r="E31" s="2"/>
      <c r="F31" s="2"/>
      <c r="G31" s="2"/>
      <c r="I31" s="2"/>
      <c r="K31" s="2"/>
      <c r="L31" s="11"/>
      <c r="M31" s="2"/>
      <c r="N31" s="2"/>
      <c r="O31" s="3"/>
      <c r="P31" s="2"/>
    </row>
    <row r="32" spans="2:16" ht="15" customHeight="1" outlineLevel="1">
      <c r="B32" s="2"/>
      <c r="C32" s="1"/>
      <c r="D32" s="12" t="str">
        <f>"LIGHTING COMMISSIONING AGENT:  " &amp;variable_LCxName</f>
        <v xml:space="preserve">LIGHTING COMMISSIONING AGENT:  </v>
      </c>
      <c r="E32" s="12"/>
      <c r="F32" s="12"/>
      <c r="G32" s="12"/>
      <c r="H32" s="32"/>
      <c r="I32" s="32"/>
      <c r="J32" s="32"/>
      <c r="K32" s="32"/>
      <c r="L32" s="32"/>
      <c r="M32" s="12"/>
      <c r="N32" s="32"/>
      <c r="O32" s="3"/>
      <c r="P32" s="2"/>
    </row>
    <row r="33" spans="2:16" ht="5.0999999999999996" customHeight="1" outlineLevel="1">
      <c r="B33" s="2"/>
      <c r="C33" s="1"/>
      <c r="D33" s="12"/>
      <c r="E33" s="12"/>
      <c r="F33" s="12"/>
      <c r="G33" s="12"/>
      <c r="H33" s="32"/>
      <c r="I33" s="32"/>
      <c r="J33" s="32"/>
      <c r="K33" s="32"/>
      <c r="L33" s="32"/>
      <c r="M33" s="12"/>
      <c r="N33" s="32"/>
      <c r="O33" s="3"/>
      <c r="P33" s="2"/>
    </row>
    <row r="34" spans="2:16" ht="15" customHeight="1" outlineLevel="1">
      <c r="B34" s="2"/>
      <c r="C34" s="1"/>
      <c r="D34" s="12" t="str">
        <f>"LIGHTING CONTROLS:  " &amp;variable_lightingcontrols</f>
        <v xml:space="preserve">LIGHTING CONTROLS:  </v>
      </c>
      <c r="E34" s="12"/>
      <c r="F34" s="12"/>
      <c r="G34" s="12"/>
      <c r="H34" s="32"/>
      <c r="I34" s="32"/>
      <c r="J34" s="32"/>
      <c r="K34" s="32"/>
      <c r="L34" s="32"/>
      <c r="M34" s="12"/>
      <c r="N34" s="32"/>
      <c r="O34" s="3"/>
      <c r="P34" s="2"/>
    </row>
    <row r="35" spans="2:16" ht="5.25" customHeight="1" outlineLevel="1">
      <c r="B35" s="2"/>
      <c r="C35" s="1"/>
      <c r="D35" s="2"/>
      <c r="E35" s="2"/>
      <c r="F35" s="2"/>
      <c r="G35" s="2"/>
      <c r="H35" s="2"/>
      <c r="I35" s="2"/>
      <c r="K35" s="2"/>
      <c r="L35" s="11"/>
      <c r="M35" s="2"/>
      <c r="N35" s="2"/>
      <c r="O35" s="3"/>
      <c r="P35" s="2"/>
    </row>
    <row r="36" spans="2:16" ht="15" customHeight="1">
      <c r="B36" s="2"/>
      <c r="C36" s="1"/>
      <c r="D36" s="5" t="str">
        <f>"AIR LEAKAGE COMPLIANCE METHOD:  "&amp;variable_WholeBuildingAirMethod</f>
        <v>AIR LEAKAGE COMPLIANCE METHOD:  N/A</v>
      </c>
      <c r="F36" s="2"/>
      <c r="G36" s="2"/>
      <c r="H36" s="2"/>
      <c r="M36" s="2"/>
      <c r="N36" s="2"/>
      <c r="O36" s="3"/>
      <c r="P36" s="2"/>
    </row>
    <row r="37" spans="2:16" ht="5.0999999999999996" customHeight="1">
      <c r="B37" s="2"/>
      <c r="C37" s="1"/>
      <c r="D37" s="32"/>
      <c r="F37" s="2"/>
      <c r="G37" s="2"/>
      <c r="H37" s="2"/>
      <c r="J37" s="12"/>
      <c r="L37" s="2"/>
      <c r="M37" s="2"/>
      <c r="N37" s="2"/>
      <c r="O37" s="3"/>
      <c r="P37" s="2"/>
    </row>
    <row r="38" spans="2:16" ht="15" customHeight="1" outlineLevel="1">
      <c r="B38" s="2"/>
      <c r="C38" s="1"/>
      <c r="D38" s="12" t="str">
        <f>"EXCEPTION USED: "&amp;variable_WholeBuildingAirEx</f>
        <v>EXCEPTION USED: SELECT ONE</v>
      </c>
      <c r="F38" s="2"/>
      <c r="G38" s="2"/>
      <c r="H38" s="91"/>
      <c r="J38" s="12"/>
      <c r="K38" s="2"/>
      <c r="M38" s="2"/>
      <c r="N38" s="2"/>
      <c r="O38" s="3"/>
      <c r="P38" s="2"/>
    </row>
    <row r="39" spans="2:16" ht="5.0999999999999996" customHeight="1" outlineLevel="1">
      <c r="B39" s="2"/>
      <c r="C39" s="1"/>
      <c r="F39" s="2"/>
      <c r="G39" s="2"/>
      <c r="H39" s="2"/>
      <c r="J39" s="12"/>
      <c r="K39" s="2"/>
      <c r="L39" s="91"/>
      <c r="M39" s="2"/>
      <c r="N39" s="2"/>
      <c r="O39" s="3"/>
      <c r="P39" s="2"/>
    </row>
    <row r="40" spans="2:16" ht="15" customHeight="1">
      <c r="B40" s="2"/>
      <c r="C40" s="1"/>
      <c r="D40" s="12" t="str">
        <f>"FOR " &amp;variable_WholeBuildingAirMethod&amp; " DETAILS SEE: "</f>
        <v xml:space="preserve">FOR N/A DETAILS SEE: </v>
      </c>
      <c r="E40" s="12"/>
      <c r="F40" s="12"/>
      <c r="G40" s="12"/>
      <c r="H40" s="12"/>
      <c r="I40" s="12"/>
      <c r="J40" s="12"/>
      <c r="K40" s="12"/>
      <c r="L40" s="12"/>
      <c r="M40" s="12"/>
      <c r="N40" s="12"/>
      <c r="O40" s="3"/>
      <c r="P40" s="2"/>
    </row>
    <row r="41" spans="2:16" ht="5.0999999999999996" customHeight="1">
      <c r="B41" s="2"/>
      <c r="C41" s="1"/>
      <c r="D41" s="12"/>
      <c r="E41" s="12"/>
      <c r="F41" s="12"/>
      <c r="G41" s="12"/>
      <c r="H41" s="12"/>
      <c r="I41" s="12"/>
      <c r="J41" s="12"/>
      <c r="K41" s="12"/>
      <c r="L41" s="12"/>
      <c r="M41" s="12"/>
      <c r="N41" s="12"/>
      <c r="O41" s="3"/>
      <c r="P41" s="2"/>
    </row>
    <row r="42" spans="2:16" ht="15" customHeight="1">
      <c r="B42" s="2"/>
      <c r="C42" s="1"/>
      <c r="D42" s="12">
        <f>variable_wholebuildingdetails</f>
        <v>0</v>
      </c>
      <c r="E42" s="12"/>
      <c r="F42" s="12"/>
      <c r="G42" s="12"/>
      <c r="H42" s="12"/>
      <c r="I42" s="12"/>
      <c r="J42" s="12"/>
      <c r="K42" s="12"/>
      <c r="L42" s="12"/>
      <c r="M42" s="12"/>
      <c r="N42" s="12"/>
      <c r="O42" s="3"/>
      <c r="P42" s="2"/>
    </row>
    <row r="43" spans="2:16" ht="9.9499999999999993" customHeight="1">
      <c r="B43" s="2"/>
      <c r="C43" s="1"/>
      <c r="D43" s="12"/>
      <c r="E43" s="12"/>
      <c r="F43" s="12"/>
      <c r="G43" s="12"/>
      <c r="H43" s="12"/>
      <c r="I43" s="12"/>
      <c r="J43" s="12"/>
      <c r="K43" s="12"/>
      <c r="L43" s="12"/>
      <c r="M43" s="12"/>
      <c r="N43" s="12"/>
      <c r="O43" s="3"/>
      <c r="P43" s="2"/>
    </row>
    <row r="44" spans="2:16" ht="5.0999999999999996" customHeight="1">
      <c r="B44" s="2"/>
      <c r="C44" s="170"/>
      <c r="D44" s="173"/>
      <c r="E44" s="173"/>
      <c r="F44" s="173"/>
      <c r="G44" s="173"/>
      <c r="H44" s="173"/>
      <c r="I44" s="173"/>
      <c r="J44" s="173"/>
      <c r="K44" s="173"/>
      <c r="L44" s="173"/>
      <c r="M44" s="173"/>
      <c r="N44" s="173"/>
      <c r="O44" s="172"/>
      <c r="P44" s="2"/>
    </row>
    <row r="45" spans="2:16" ht="15" customHeight="1">
      <c r="B45" s="2"/>
      <c r="C45" s="1"/>
      <c r="D45" s="6" t="s">
        <v>32</v>
      </c>
      <c r="E45" s="6"/>
      <c r="F45" s="2"/>
      <c r="G45" s="14"/>
      <c r="H45" s="7"/>
      <c r="I45" s="2"/>
      <c r="J45" s="2"/>
      <c r="K45" s="2"/>
      <c r="L45" s="2"/>
      <c r="M45" s="2"/>
      <c r="N45" s="2"/>
      <c r="O45" s="3"/>
      <c r="P45" s="2"/>
    </row>
    <row r="46" spans="2:16" ht="5.0999999999999996" customHeight="1">
      <c r="B46" s="2"/>
      <c r="C46" s="1"/>
      <c r="D46" s="2"/>
      <c r="E46" s="2"/>
      <c r="F46" s="2"/>
      <c r="G46" s="2"/>
      <c r="H46" s="2"/>
      <c r="I46" s="2"/>
      <c r="J46" s="2"/>
      <c r="K46" s="2"/>
      <c r="L46" s="2"/>
      <c r="M46" s="2"/>
      <c r="N46" s="2"/>
      <c r="O46" s="3"/>
      <c r="P46" s="2"/>
    </row>
    <row r="47" spans="2:16" ht="15" customHeight="1">
      <c r="B47" s="2"/>
      <c r="C47" s="1"/>
      <c r="D47" s="4" t="s">
        <v>101</v>
      </c>
      <c r="E47" s="2"/>
      <c r="F47" s="2"/>
      <c r="G47" s="2"/>
      <c r="H47" s="2"/>
      <c r="I47" s="2"/>
      <c r="J47" s="2"/>
      <c r="K47" s="2"/>
      <c r="L47" s="2"/>
      <c r="M47" s="2"/>
      <c r="N47" s="2"/>
      <c r="O47" s="3"/>
      <c r="P47" s="2"/>
    </row>
    <row r="48" spans="2:16" ht="5.0999999999999996" customHeight="1">
      <c r="B48" s="2"/>
      <c r="C48" s="1"/>
      <c r="D48" s="4"/>
      <c r="E48" s="2"/>
      <c r="F48" s="2"/>
      <c r="G48" s="2"/>
      <c r="H48" s="2"/>
      <c r="I48" s="2"/>
      <c r="J48" s="2"/>
      <c r="K48" s="2"/>
      <c r="L48" s="2"/>
      <c r="M48" s="2"/>
      <c r="N48" s="2"/>
      <c r="O48" s="3"/>
      <c r="P48" s="2"/>
    </row>
    <row r="49" spans="2:16" ht="15" customHeight="1">
      <c r="B49" s="2"/>
      <c r="C49" s="1"/>
      <c r="D49" s="2" t="str">
        <f>"ROOF:   MIN R-VALUE: "&amp;variable_RoofR&amp;"   MAX U-FACTOR:  "&amp;variable_RoofU</f>
        <v>ROOF:   MIN R-VALUE: Enter Value   MAX U-FACTOR:  Enter Factor</v>
      </c>
      <c r="E49" s="2"/>
      <c r="F49" s="2"/>
      <c r="G49" s="2"/>
      <c r="H49" s="2"/>
      <c r="I49" s="2"/>
      <c r="J49" s="2"/>
      <c r="K49" s="2"/>
      <c r="L49" s="2"/>
      <c r="M49" s="2"/>
      <c r="N49" s="2"/>
      <c r="O49" s="3"/>
      <c r="P49" s="2"/>
    </row>
    <row r="50" spans="2:16" ht="5.0999999999999996" customHeight="1">
      <c r="B50" s="2"/>
      <c r="C50" s="1"/>
      <c r="D50" s="2"/>
      <c r="E50" s="2"/>
      <c r="F50" s="2"/>
      <c r="G50" s="2"/>
      <c r="H50" s="2"/>
      <c r="I50" s="2"/>
      <c r="J50" s="2"/>
      <c r="K50" s="2"/>
      <c r="L50" s="2"/>
      <c r="M50" s="2"/>
      <c r="N50" s="2"/>
      <c r="O50" s="3"/>
      <c r="P50" s="2"/>
    </row>
    <row r="51" spans="2:16" ht="15" customHeight="1">
      <c r="B51" s="2"/>
      <c r="C51" s="1"/>
      <c r="D51" s="2" t="str">
        <f>"SEE SHEETS "&amp;variable_RoofArchSheets&amp; " FOR ROOF ASSEMBLIES"</f>
        <v>SEE SHEETS  FOR ROOF ASSEMBLIES</v>
      </c>
      <c r="E51" s="2"/>
      <c r="F51" s="2"/>
      <c r="G51" s="2"/>
      <c r="H51" s="2"/>
      <c r="I51" s="2"/>
      <c r="J51" s="2"/>
      <c r="K51" s="2"/>
      <c r="L51" s="2"/>
      <c r="M51" s="2"/>
      <c r="N51" s="2"/>
      <c r="O51" s="3"/>
      <c r="P51" s="2"/>
    </row>
    <row r="52" spans="2:16" ht="5.0999999999999996" customHeight="1">
      <c r="B52" s="2"/>
      <c r="C52" s="1"/>
      <c r="D52" s="4"/>
      <c r="E52" s="2"/>
      <c r="F52" s="2"/>
      <c r="G52" s="2"/>
      <c r="H52" s="2"/>
      <c r="I52" s="2"/>
      <c r="J52" s="2"/>
      <c r="K52" s="2"/>
      <c r="L52" s="2"/>
      <c r="M52" s="2"/>
      <c r="N52" s="2"/>
      <c r="O52" s="3"/>
      <c r="P52" s="2"/>
    </row>
    <row r="53" spans="2:16" ht="15" customHeight="1">
      <c r="B53" s="2"/>
      <c r="C53" s="1"/>
      <c r="D53" s="2" t="str">
        <f>"EXTERIOR WALLS ABOVE GRADE:  MIN R-VALUE: " &amp;variable_ExWallsAGR&amp; "  MAX U-FACTOR:  " &amp;variable_ExWallsAGU</f>
        <v>EXTERIOR WALLS ABOVE GRADE:  MIN R-VALUE: Enter Value  MAX U-FACTOR:  Enter Factor</v>
      </c>
      <c r="E53" s="2"/>
      <c r="F53" s="2"/>
      <c r="G53" s="2"/>
      <c r="H53" s="2"/>
      <c r="I53" s="2"/>
      <c r="J53" s="2"/>
      <c r="K53" s="2"/>
      <c r="L53" s="2"/>
      <c r="M53" s="2"/>
      <c r="N53" s="2"/>
      <c r="O53" s="3"/>
      <c r="P53" s="2"/>
    </row>
    <row r="54" spans="2:16" ht="5.0999999999999996" customHeight="1">
      <c r="B54" s="2"/>
      <c r="C54" s="1"/>
      <c r="D54" s="4"/>
      <c r="E54" s="2"/>
      <c r="F54" s="2"/>
      <c r="G54" s="2"/>
      <c r="H54" s="2"/>
      <c r="I54" s="2"/>
      <c r="J54" s="2"/>
      <c r="K54" s="2"/>
      <c r="L54" s="2"/>
      <c r="M54" s="2"/>
      <c r="N54" s="2"/>
      <c r="O54" s="3"/>
      <c r="P54" s="2"/>
    </row>
    <row r="55" spans="2:16" ht="15" customHeight="1">
      <c r="B55" s="2"/>
      <c r="C55" s="1"/>
      <c r="D55" s="2" t="str">
        <f>"EXTERIOR WALLS BELOW GRADE:  MIN R-VALUE: "&amp;variable_ExWallsBGR&amp;"  MAX U-FACTOR:  "&amp;variable_ExWallsBGU</f>
        <v>EXTERIOR WALLS BELOW GRADE:  MIN R-VALUE: Enter Value  MAX U-FACTOR:  Enter Factor</v>
      </c>
      <c r="E55" s="2"/>
      <c r="F55" s="2"/>
      <c r="G55" s="2"/>
      <c r="H55" s="2"/>
      <c r="I55" s="2"/>
      <c r="J55" s="2"/>
      <c r="K55" s="2"/>
      <c r="L55" s="2"/>
      <c r="M55" s="2"/>
      <c r="N55" s="2"/>
      <c r="O55" s="3"/>
      <c r="P55" s="2"/>
    </row>
    <row r="56" spans="2:16" ht="4.9000000000000004" customHeight="1">
      <c r="B56" s="2"/>
      <c r="C56" s="1"/>
      <c r="D56" s="2"/>
      <c r="E56" s="2"/>
      <c r="F56" s="2"/>
      <c r="G56" s="2"/>
      <c r="H56" s="2"/>
      <c r="I56" s="2"/>
      <c r="J56" s="2"/>
      <c r="K56" s="2"/>
      <c r="L56" s="2"/>
      <c r="M56" s="2"/>
      <c r="N56" s="2"/>
      <c r="O56" s="3"/>
      <c r="P56" s="2"/>
    </row>
    <row r="57" spans="2:16" ht="15" customHeight="1">
      <c r="B57" s="2"/>
      <c r="C57" s="1"/>
      <c r="D57" s="2" t="str">
        <f>"SEE SHEETS "&amp;variable_ExWallsArchSheets&amp;" FOR WALL ASSEMBLIES"</f>
        <v>SEE SHEETS  FOR WALL ASSEMBLIES</v>
      </c>
      <c r="E57" s="2"/>
      <c r="F57" s="2"/>
      <c r="G57" s="2"/>
      <c r="H57" s="2"/>
      <c r="I57" s="2"/>
      <c r="J57" s="2"/>
      <c r="K57" s="2"/>
      <c r="L57" s="2"/>
      <c r="M57" s="2"/>
      <c r="N57" s="2"/>
      <c r="O57" s="3"/>
      <c r="P57" s="2"/>
    </row>
    <row r="58" spans="2:16" ht="5.0999999999999996" customHeight="1">
      <c r="B58" s="2"/>
      <c r="C58" s="1"/>
      <c r="D58" s="2"/>
      <c r="E58" s="2"/>
      <c r="F58" s="2"/>
      <c r="G58" s="2"/>
      <c r="H58" s="2"/>
      <c r="I58" s="2"/>
      <c r="J58" s="2"/>
      <c r="K58" s="2"/>
      <c r="L58" s="2"/>
      <c r="M58" s="2"/>
      <c r="N58" s="2"/>
      <c r="O58" s="3"/>
      <c r="P58" s="2"/>
    </row>
    <row r="59" spans="2:16" ht="15" customHeight="1">
      <c r="B59" s="2"/>
      <c r="C59" s="1"/>
      <c r="D59" s="2" t="str">
        <f>"SLAB EDGE INSULATION R-VALUE:  "&amp;variable_SlabEdgeR&amp; "    SLAB EDGE INSULATION DEPTH:    "&amp;variable_SlabEdgeDepth</f>
        <v>SLAB EDGE INSULATION R-VALUE:  Enter Value    SLAB EDGE INSULATION DEPTH:    Enter Value</v>
      </c>
      <c r="E59" s="2"/>
      <c r="F59" s="2"/>
      <c r="G59" s="2"/>
      <c r="H59" s="12"/>
      <c r="I59" s="2"/>
      <c r="J59" s="2"/>
      <c r="K59" s="2"/>
      <c r="L59" s="2"/>
      <c r="M59" s="2"/>
      <c r="N59" s="2"/>
      <c r="O59" s="3"/>
      <c r="P59" s="2"/>
    </row>
    <row r="60" spans="2:16" ht="5.0999999999999996" customHeight="1">
      <c r="B60" s="2"/>
      <c r="C60" s="1"/>
      <c r="D60" s="2"/>
      <c r="E60" s="2"/>
      <c r="F60" s="2"/>
      <c r="G60" s="2"/>
      <c r="H60" s="12"/>
      <c r="I60" s="2"/>
      <c r="J60" s="2"/>
      <c r="K60" s="2"/>
      <c r="L60" s="2"/>
      <c r="M60" s="2"/>
      <c r="N60" s="2"/>
      <c r="O60" s="3"/>
      <c r="P60" s="2"/>
    </row>
    <row r="61" spans="2:16" ht="15" customHeight="1">
      <c r="B61" s="2"/>
      <c r="C61" s="1"/>
      <c r="D61" s="2" t="str">
        <f>"SEE SHEETS "&amp;variable_FloorArchSheets &amp;" FOR FLOOR ASSEMBLIES"</f>
        <v>SEE SHEETS  FOR FLOOR ASSEMBLIES</v>
      </c>
      <c r="E61" s="2"/>
      <c r="F61" s="2"/>
      <c r="G61" s="2"/>
      <c r="H61" s="12"/>
      <c r="I61" s="2"/>
      <c r="J61" s="2"/>
      <c r="K61" s="2"/>
      <c r="L61" s="2"/>
      <c r="M61" s="2"/>
      <c r="N61" s="2"/>
      <c r="O61" s="3"/>
      <c r="P61" s="2"/>
    </row>
    <row r="62" spans="2:16" ht="5.0999999999999996" customHeight="1">
      <c r="B62" s="2"/>
      <c r="C62" s="1"/>
      <c r="D62" s="2"/>
      <c r="E62" s="2"/>
      <c r="F62" s="2"/>
      <c r="G62" s="2"/>
      <c r="H62" s="12"/>
      <c r="I62" s="2"/>
      <c r="J62" s="2"/>
      <c r="K62" s="2"/>
      <c r="L62" s="2"/>
      <c r="M62" s="2"/>
      <c r="N62" s="2"/>
      <c r="O62" s="3"/>
      <c r="P62" s="2"/>
    </row>
    <row r="63" spans="2:16" ht="5.0999999999999996" customHeight="1">
      <c r="B63" s="2"/>
      <c r="C63" s="176"/>
      <c r="D63" s="177"/>
      <c r="E63" s="177"/>
      <c r="F63" s="177"/>
      <c r="G63" s="177"/>
      <c r="H63" s="178"/>
      <c r="I63" s="177"/>
      <c r="J63" s="177"/>
      <c r="K63" s="177"/>
      <c r="L63" s="177"/>
      <c r="M63" s="177"/>
      <c r="N63" s="177"/>
      <c r="O63" s="179"/>
      <c r="P63" s="2"/>
    </row>
    <row r="64" spans="2:16" ht="15" customHeight="1">
      <c r="B64" s="2"/>
      <c r="C64" s="1"/>
      <c r="D64" s="4" t="s">
        <v>5</v>
      </c>
      <c r="E64" s="2"/>
      <c r="F64" s="2"/>
      <c r="G64" s="2"/>
      <c r="H64" s="2"/>
      <c r="I64" s="2"/>
      <c r="J64" s="2"/>
      <c r="K64" s="2"/>
      <c r="L64" s="2"/>
      <c r="M64" s="2"/>
      <c r="N64" s="2"/>
      <c r="O64" s="3"/>
      <c r="P64" s="2"/>
    </row>
    <row r="65" spans="2:16" ht="4.9000000000000004" customHeight="1">
      <c r="B65" s="2"/>
      <c r="C65" s="1"/>
      <c r="D65" s="4" t="s">
        <v>50</v>
      </c>
      <c r="E65" s="2"/>
      <c r="F65" s="2"/>
      <c r="G65" s="2"/>
      <c r="H65" s="2"/>
      <c r="I65" s="2"/>
      <c r="J65" s="2"/>
      <c r="K65" s="2"/>
      <c r="L65" s="2"/>
      <c r="M65" s="2"/>
      <c r="N65" s="2"/>
      <c r="O65" s="3"/>
      <c r="P65" s="2"/>
    </row>
    <row r="66" spans="2:16" ht="15" customHeight="1">
      <c r="B66" s="2"/>
      <c r="C66" s="1"/>
      <c r="D66" s="5" t="str">
        <f>"FIXED WINDOWS:   MAX U-FACTOR: "&amp;variable_WDWfixedU&amp;"     MAX SHGC: "&amp;variable_WDWfixedSHGC</f>
        <v>FIXED WINDOWS:   MAX U-FACTOR: Enter Factor     MAX SHGC: Enter SHGC</v>
      </c>
      <c r="O66" s="3"/>
      <c r="P66" s="2"/>
    </row>
    <row r="67" spans="2:16" ht="4.9000000000000004" customHeight="1">
      <c r="B67" s="2"/>
      <c r="C67" s="1"/>
      <c r="D67" s="37"/>
      <c r="O67" s="3"/>
      <c r="P67" s="2"/>
    </row>
    <row r="68" spans="2:16" ht="15" customHeight="1">
      <c r="B68" s="2"/>
      <c r="C68" s="1"/>
      <c r="D68" s="5" t="str">
        <f>"OPERABLE WINDOWS:     MAX U-FACTOR: "&amp;variable_WDWOperableU&amp;"     MAX SHGC: "&amp;variable_WDWOperableSHGC</f>
        <v>OPERABLE WINDOWS:     MAX U-FACTOR: Enter Factor     MAX SHGC: Enter SHGC</v>
      </c>
      <c r="O68" s="3"/>
      <c r="P68" s="2"/>
    </row>
    <row r="69" spans="2:16" ht="5.0999999999999996" customHeight="1">
      <c r="B69" s="2"/>
      <c r="C69" s="1"/>
      <c r="O69" s="3"/>
      <c r="P69" s="2"/>
    </row>
    <row r="70" spans="2:16" ht="15" customHeight="1">
      <c r="B70" s="2"/>
      <c r="C70" s="1"/>
      <c r="D70" s="5" t="str">
        <f>"ENTRANCE DOORS:     MAX U-FACTOR: "&amp;variable_DRU&amp;"     MAX SHGC: "&amp;variable_DRSHGC</f>
        <v>ENTRANCE DOORS:     MAX U-FACTOR: Enter Factor     MAX SHGC: Enter SHGC</v>
      </c>
      <c r="O70" s="3"/>
      <c r="P70" s="2"/>
    </row>
    <row r="71" spans="2:16" ht="4.9000000000000004" customHeight="1">
      <c r="B71" s="2"/>
      <c r="C71" s="1"/>
      <c r="D71" s="37"/>
      <c r="O71" s="3"/>
      <c r="P71" s="2"/>
    </row>
    <row r="72" spans="2:16" ht="15" customHeight="1">
      <c r="B72" s="2"/>
      <c r="C72" s="1"/>
      <c r="D72" s="5" t="str">
        <f>"SKYLIGHTS:      MAX U-FACTOR: "&amp;variable_skylightU&amp;"     MAX SHGC: "&amp;variable_skylightSHGC</f>
        <v>SKYLIGHTS:      MAX U-FACTOR: Enter Factor     MAX SHGC: Enter SHGC</v>
      </c>
      <c r="O72" s="3"/>
      <c r="P72" s="2"/>
    </row>
    <row r="73" spans="2:16" ht="4.9000000000000004" customHeight="1">
      <c r="B73" s="2"/>
      <c r="C73" s="1"/>
      <c r="O73" s="3"/>
      <c r="P73" s="2"/>
    </row>
    <row r="74" spans="2:16" ht="15" customHeight="1">
      <c r="B74" s="2"/>
      <c r="C74" s="1"/>
      <c r="D74" s="5" t="str">
        <f>"SEE SHEETS "&amp;variable_WDWDRArchSheets &amp;" FOR WINDOW AND DOOR SCHEDULES"</f>
        <v>SEE SHEETS  FOR WINDOW AND DOOR SCHEDULES</v>
      </c>
      <c r="O74" s="3"/>
      <c r="P74" s="2"/>
    </row>
    <row r="75" spans="2:16" ht="5.0999999999999996" customHeight="1">
      <c r="B75" s="2"/>
      <c r="C75" s="1"/>
      <c r="O75" s="3"/>
      <c r="P75" s="2"/>
    </row>
    <row r="76" spans="2:16" ht="5.0999999999999996" customHeight="1">
      <c r="B76" s="2"/>
      <c r="C76" s="176"/>
      <c r="D76" s="180"/>
      <c r="E76" s="177"/>
      <c r="F76" s="177"/>
      <c r="G76" s="177"/>
      <c r="H76" s="177"/>
      <c r="I76" s="177"/>
      <c r="J76" s="177"/>
      <c r="K76" s="177"/>
      <c r="L76" s="177"/>
      <c r="M76" s="177"/>
      <c r="N76" s="177"/>
      <c r="O76" s="179"/>
      <c r="P76" s="2"/>
    </row>
    <row r="77" spans="2:16" ht="15" customHeight="1">
      <c r="B77" s="2"/>
      <c r="C77" s="1"/>
      <c r="D77" s="4" t="s">
        <v>103</v>
      </c>
      <c r="E77" s="2"/>
      <c r="F77" s="2"/>
      <c r="H77" s="305" t="str">
        <f>variable_OverallWDWRatio</f>
        <v/>
      </c>
      <c r="I77" s="305"/>
      <c r="J77" s="2"/>
      <c r="K77" s="2"/>
      <c r="L77" s="2"/>
      <c r="M77" s="2"/>
      <c r="N77" s="2"/>
      <c r="O77" s="3"/>
      <c r="P77" s="2"/>
    </row>
    <row r="78" spans="2:16" ht="5.0999999999999996" customHeight="1">
      <c r="B78" s="2"/>
      <c r="C78" s="1"/>
      <c r="E78" s="2"/>
      <c r="F78" s="2"/>
      <c r="G78" s="2"/>
      <c r="H78" s="2"/>
      <c r="I78" s="2"/>
      <c r="J78" s="2"/>
      <c r="K78" s="2"/>
      <c r="L78" s="2"/>
      <c r="M78" s="2"/>
      <c r="N78" s="2"/>
      <c r="O78" s="3"/>
      <c r="P78" s="2"/>
    </row>
    <row r="79" spans="2:16" ht="15" customHeight="1">
      <c r="B79" s="2"/>
      <c r="C79" s="1"/>
      <c r="D79" s="56"/>
      <c r="E79" s="2" t="s">
        <v>104</v>
      </c>
      <c r="F79" s="2"/>
      <c r="G79" s="2"/>
      <c r="H79" s="2"/>
      <c r="I79" s="2"/>
      <c r="J79" s="2"/>
      <c r="K79" s="305" t="str">
        <f>variable_WWREpercent</f>
        <v/>
      </c>
      <c r="L79" s="305"/>
      <c r="M79" s="2"/>
      <c r="N79" s="2"/>
      <c r="O79" s="3"/>
      <c r="P79" s="2"/>
    </row>
    <row r="80" spans="2:16" ht="4.9000000000000004" customHeight="1">
      <c r="B80" s="2"/>
      <c r="C80" s="1"/>
      <c r="E80" s="2"/>
      <c r="F80" s="2"/>
      <c r="G80" s="2"/>
      <c r="H80" s="2"/>
      <c r="I80" s="2"/>
      <c r="J80" s="2"/>
      <c r="K80" s="13"/>
      <c r="L80" s="2"/>
      <c r="M80" s="2"/>
      <c r="N80" s="2"/>
      <c r="O80" s="3"/>
      <c r="P80" s="2"/>
    </row>
    <row r="81" spans="2:16" ht="15" customHeight="1">
      <c r="B81" s="2"/>
      <c r="C81" s="1"/>
      <c r="D81" s="2"/>
      <c r="E81" s="2" t="s">
        <v>105</v>
      </c>
      <c r="F81" s="2"/>
      <c r="G81" s="2"/>
      <c r="H81" s="2"/>
      <c r="I81" s="2"/>
      <c r="J81" s="2"/>
      <c r="K81" s="305" t="str">
        <f>variable_WWRWpercent</f>
        <v/>
      </c>
      <c r="L81" s="305"/>
      <c r="M81" s="2"/>
      <c r="N81" s="2"/>
      <c r="O81" s="3"/>
      <c r="P81" s="2"/>
    </row>
    <row r="82" spans="2:16" ht="4.9000000000000004" customHeight="1">
      <c r="B82" s="2"/>
      <c r="C82" s="1"/>
      <c r="D82" s="4"/>
      <c r="E82" s="12"/>
      <c r="F82" s="2"/>
      <c r="G82" s="2"/>
      <c r="H82" s="2"/>
      <c r="I82" s="2"/>
      <c r="J82" s="2"/>
      <c r="K82" s="2"/>
      <c r="L82" s="2"/>
      <c r="M82" s="2"/>
      <c r="N82" s="2"/>
      <c r="O82" s="3"/>
      <c r="P82" s="2"/>
    </row>
    <row r="83" spans="2:16" ht="15" customHeight="1">
      <c r="B83" s="2"/>
      <c r="C83" s="1"/>
      <c r="D83" s="304" t="str">
        <f>"SEE SHEETS "&amp;variable_ELEVArchSheets &amp;" FOR BUILDING ELEVATIONS SHOWING SHADING AND CALCULATIONS"</f>
        <v>SEE SHEETS ADD SHEET NUMBERS(S) HERE FOR BUILDING ELEVATIONS SHOWING SHADING AND CALCULATIONS</v>
      </c>
      <c r="E83" s="304"/>
      <c r="F83" s="304"/>
      <c r="G83" s="304"/>
      <c r="H83" s="304"/>
      <c r="I83" s="304"/>
      <c r="J83" s="304"/>
      <c r="K83" s="304"/>
      <c r="L83" s="304"/>
      <c r="M83" s="304"/>
      <c r="N83" s="304"/>
      <c r="O83" s="3"/>
      <c r="P83" s="2"/>
    </row>
    <row r="84" spans="2:16" ht="15" customHeight="1">
      <c r="B84" s="2"/>
      <c r="C84" s="1"/>
      <c r="D84" s="304"/>
      <c r="E84" s="304"/>
      <c r="F84" s="304"/>
      <c r="G84" s="304"/>
      <c r="H84" s="304"/>
      <c r="I84" s="304"/>
      <c r="J84" s="304"/>
      <c r="K84" s="304"/>
      <c r="L84" s="304"/>
      <c r="M84" s="304"/>
      <c r="N84" s="304"/>
      <c r="O84" s="3"/>
      <c r="P84" s="2"/>
    </row>
    <row r="85" spans="2:16" ht="5.0999999999999996" customHeight="1">
      <c r="B85" s="2"/>
      <c r="C85" s="1"/>
      <c r="D85" s="92"/>
      <c r="E85" s="92"/>
      <c r="F85" s="92"/>
      <c r="G85" s="92"/>
      <c r="H85" s="92"/>
      <c r="I85" s="92"/>
      <c r="J85" s="92"/>
      <c r="K85" s="92"/>
      <c r="L85" s="92"/>
      <c r="M85" s="92"/>
      <c r="N85" s="92"/>
      <c r="O85" s="3"/>
      <c r="P85" s="2"/>
    </row>
    <row r="86" spans="2:16" ht="5.0999999999999996" customHeight="1" outlineLevel="1">
      <c r="B86" s="2"/>
      <c r="C86" s="176"/>
      <c r="D86" s="182"/>
      <c r="E86" s="183"/>
      <c r="F86" s="183"/>
      <c r="G86" s="183"/>
      <c r="H86" s="183"/>
      <c r="I86" s="183"/>
      <c r="J86" s="183"/>
      <c r="K86" s="183"/>
      <c r="L86" s="183"/>
      <c r="M86" s="183"/>
      <c r="N86" s="183"/>
      <c r="O86" s="179"/>
      <c r="P86" s="2"/>
    </row>
    <row r="87" spans="2:16" ht="15" customHeight="1" outlineLevel="1">
      <c r="B87" s="2"/>
      <c r="C87" s="1"/>
      <c r="D87" s="4" t="s">
        <v>107</v>
      </c>
      <c r="E87" s="92"/>
      <c r="F87" s="92"/>
      <c r="G87" s="92"/>
      <c r="H87" s="92"/>
      <c r="I87" s="92"/>
      <c r="J87" s="92"/>
      <c r="K87" s="92"/>
      <c r="L87" s="92"/>
      <c r="M87" s="92"/>
      <c r="N87" s="92"/>
      <c r="O87" s="3"/>
      <c r="P87" s="2"/>
    </row>
    <row r="88" spans="2:16" ht="5.0999999999999996" customHeight="1" outlineLevel="1">
      <c r="B88" s="2"/>
      <c r="C88" s="1"/>
      <c r="D88" s="6"/>
      <c r="E88" s="92"/>
      <c r="F88" s="92"/>
      <c r="G88" s="92"/>
      <c r="H88" s="92"/>
      <c r="I88" s="92"/>
      <c r="J88" s="92"/>
      <c r="K88" s="92"/>
      <c r="L88" s="92"/>
      <c r="M88" s="92"/>
      <c r="N88" s="92"/>
      <c r="O88" s="3"/>
      <c r="P88" s="2"/>
    </row>
    <row r="89" spans="2:16" ht="15" customHeight="1" outlineLevel="1">
      <c r="B89" s="2"/>
      <c r="C89" s="1"/>
      <c r="D89" s="5" t="str">
        <f>IFERROR("PERCENT COMPARED TO CODE: " &amp;TEXT(variable_COMCHECKPERCENTperf, "0.0%"),"")</f>
        <v>PERCENT COMPARED TO CODE: ENTER %</v>
      </c>
      <c r="H89" s="92"/>
      <c r="J89" s="92"/>
      <c r="K89" s="92"/>
      <c r="L89" s="92"/>
      <c r="M89" s="92"/>
      <c r="N89" s="92"/>
      <c r="O89" s="3"/>
      <c r="P89" s="2"/>
    </row>
    <row r="90" spans="2:16" ht="9.9499999999999993" customHeight="1" outlineLevel="1">
      <c r="B90" s="2"/>
      <c r="C90" s="1"/>
      <c r="H90" s="92"/>
      <c r="J90" s="92"/>
      <c r="K90" s="92"/>
      <c r="L90" s="92"/>
      <c r="M90" s="92"/>
      <c r="N90" s="92"/>
      <c r="O90" s="3"/>
      <c r="P90" s="2"/>
    </row>
    <row r="91" spans="2:16" ht="5.0999999999999996" customHeight="1">
      <c r="B91" s="2"/>
      <c r="C91" s="170"/>
      <c r="D91" s="174"/>
      <c r="E91" s="174"/>
      <c r="F91" s="174"/>
      <c r="G91" s="174"/>
      <c r="H91" s="175"/>
      <c r="I91" s="174"/>
      <c r="J91" s="175"/>
      <c r="K91" s="175"/>
      <c r="L91" s="175"/>
      <c r="M91" s="175"/>
      <c r="N91" s="175"/>
      <c r="O91" s="172"/>
      <c r="P91" s="2"/>
    </row>
    <row r="92" spans="2:16" ht="15" customHeight="1">
      <c r="B92" s="2"/>
      <c r="C92" s="1"/>
      <c r="D92" s="6" t="s">
        <v>15</v>
      </c>
      <c r="E92" s="2"/>
      <c r="F92" s="2"/>
      <c r="H92" s="2"/>
      <c r="I92" s="2"/>
      <c r="J92" s="2"/>
      <c r="K92" s="2"/>
      <c r="L92" s="2"/>
      <c r="M92" s="2"/>
      <c r="N92" s="2"/>
      <c r="O92" s="3"/>
      <c r="P92" s="2"/>
    </row>
    <row r="93" spans="2:16" ht="5.0999999999999996" customHeight="1">
      <c r="B93" s="2"/>
      <c r="C93" s="1"/>
      <c r="E93" s="2"/>
      <c r="F93" s="2"/>
      <c r="G93" s="2"/>
      <c r="H93" s="2"/>
      <c r="I93" s="2"/>
      <c r="J93" s="2"/>
      <c r="K93" s="2"/>
      <c r="L93" s="2"/>
      <c r="M93" s="2"/>
      <c r="N93" s="2"/>
      <c r="O93" s="3"/>
      <c r="P93" s="2"/>
    </row>
    <row r="94" spans="2:16" ht="15" customHeight="1">
      <c r="B94" s="2"/>
      <c r="C94" s="1"/>
      <c r="D94" s="5" t="str">
        <f>"SIMULATION PROGRAM USED: "&amp;variable_SimProg</f>
        <v xml:space="preserve">SIMULATION PROGRAM USED: </v>
      </c>
      <c r="E94" s="2"/>
      <c r="F94" s="2"/>
      <c r="G94" s="2"/>
      <c r="H94" s="2"/>
      <c r="K94" s="11"/>
      <c r="L94" s="2"/>
      <c r="M94" s="2"/>
      <c r="N94" s="2"/>
      <c r="O94" s="3"/>
      <c r="P94" s="2"/>
    </row>
    <row r="95" spans="2:16" ht="5.0999999999999996" customHeight="1">
      <c r="B95" s="2"/>
      <c r="C95" s="1"/>
      <c r="E95" s="2"/>
      <c r="F95" s="2"/>
      <c r="G95" s="2"/>
      <c r="H95" s="2"/>
      <c r="K95" s="2"/>
      <c r="L95" s="2"/>
      <c r="M95" s="2"/>
      <c r="N95" s="2"/>
      <c r="O95" s="3"/>
      <c r="P95" s="2"/>
    </row>
    <row r="96" spans="2:16" ht="15" customHeight="1">
      <c r="B96" s="2"/>
      <c r="C96" s="1"/>
      <c r="D96" s="5" t="str">
        <f>"VERSION OF SIMULATION PROGRAM: "&amp;variable_SimProgVer</f>
        <v xml:space="preserve">VERSION OF SIMULATION PROGRAM: </v>
      </c>
      <c r="E96" s="2"/>
      <c r="F96" s="2"/>
      <c r="G96" s="2"/>
      <c r="H96" s="2"/>
      <c r="K96" s="11"/>
      <c r="L96" s="2"/>
      <c r="M96" s="2"/>
      <c r="N96" s="2"/>
      <c r="O96" s="3"/>
      <c r="P96" s="2"/>
    </row>
    <row r="97" spans="2:16" ht="5.0999999999999996" customHeight="1">
      <c r="B97" s="2"/>
      <c r="C97" s="1"/>
      <c r="E97" s="2"/>
      <c r="F97" s="2"/>
      <c r="G97" s="2"/>
      <c r="H97" s="2"/>
      <c r="K97" s="11"/>
      <c r="L97" s="2"/>
      <c r="M97" s="2"/>
      <c r="N97" s="2"/>
      <c r="O97" s="3"/>
      <c r="P97" s="2"/>
    </row>
    <row r="98" spans="2:16" ht="15" customHeight="1">
      <c r="B98" s="2"/>
      <c r="C98" s="1"/>
      <c r="D98" s="5" t="str">
        <f>"WEATHER DATA LOCATION: "&amp;variable_WeatherData</f>
        <v xml:space="preserve">WEATHER DATA LOCATION: </v>
      </c>
      <c r="E98" s="2"/>
      <c r="F98" s="2"/>
      <c r="G98" s="2"/>
      <c r="H98" s="2"/>
      <c r="K98" s="11"/>
      <c r="L98" s="2"/>
      <c r="M98" s="2"/>
      <c r="N98" s="2"/>
      <c r="O98" s="3"/>
      <c r="P98" s="2"/>
    </row>
    <row r="99" spans="2:16" ht="5.0999999999999996" customHeight="1">
      <c r="B99" s="2"/>
      <c r="C99" s="1"/>
      <c r="E99" s="2"/>
      <c r="F99" s="2"/>
      <c r="G99" s="2"/>
      <c r="H99" s="2"/>
      <c r="K99" s="11"/>
      <c r="L99" s="2"/>
      <c r="M99" s="2"/>
      <c r="N99" s="2"/>
      <c r="O99" s="3"/>
      <c r="P99" s="2"/>
    </row>
    <row r="100" spans="2:16" ht="15" customHeight="1">
      <c r="B100" s="2"/>
      <c r="C100" s="1"/>
      <c r="D100" s="5" t="str">
        <f>"PURCHASED ENERGY RATE(S): "&amp;_xlfn.TEXTJOIN(", ", TRUE,
    IF(variable_PurchasedRate1&lt;&gt;0, TEXT(variable_PurchasedRate1,"$#,##0.00") &amp; " " &amp; variable_PurchasedRate1Unit, ""),
    IF(variable_PurchasedRate2&lt;&gt;0, TEXT(variable_PurchasedRate2,"$#,##0.00") &amp; " " &amp; variable_PurchasedRate2Unit, ""),
    IF(variable_PurchasedRate3&lt;&gt;0, TEXT(variable_PurchasedRate3,"$#,##0.00") &amp; " " &amp; variable_PurchasedRate3Unit, ""),
    IF(variable_PurchasedRate4&lt;&gt;0, TEXT(variable_PurchasedRate4,"$#,##0.00") &amp; " " &amp; variable_PurchasedRate4Unit, "")
)</f>
        <v xml:space="preserve">PURCHASED ENERGY RATE(S): </v>
      </c>
      <c r="E100" s="2"/>
      <c r="F100" s="2"/>
      <c r="G100" s="2"/>
      <c r="H100" s="2"/>
      <c r="K100" s="21"/>
      <c r="L100" s="2"/>
      <c r="M100" s="2"/>
      <c r="N100" s="2"/>
      <c r="O100" s="3"/>
      <c r="P100" s="2"/>
    </row>
    <row r="101" spans="2:16" ht="5.0999999999999996" customHeight="1">
      <c r="B101" s="2"/>
      <c r="C101" s="1"/>
      <c r="E101" s="2"/>
      <c r="F101" s="2"/>
      <c r="G101" s="2"/>
      <c r="H101" s="2"/>
      <c r="J101" s="11"/>
      <c r="K101" s="2"/>
      <c r="L101" s="2"/>
      <c r="M101" s="2"/>
      <c r="N101" s="2"/>
      <c r="O101" s="3"/>
      <c r="P101" s="2"/>
    </row>
    <row r="102" spans="2:16" ht="15" customHeight="1">
      <c r="B102" s="2"/>
      <c r="C102" s="1"/>
      <c r="D102" s="5" t="str">
        <f>"AMOUNT OF ON-SITE RENEWABLE ENERGY CLAIMED: "&amp;variable_OnsiteEnergy</f>
        <v xml:space="preserve">AMOUNT OF ON-SITE RENEWABLE ENERGY CLAIMED: </v>
      </c>
      <c r="E102" s="2"/>
      <c r="F102" s="2"/>
      <c r="G102" s="2"/>
      <c r="H102" s="2"/>
      <c r="J102" s="11"/>
      <c r="K102" s="2"/>
      <c r="L102" s="2"/>
      <c r="M102" s="2"/>
      <c r="N102" s="2"/>
      <c r="O102" s="3"/>
      <c r="P102" s="2"/>
    </row>
    <row r="103" spans="2:16" ht="5.0999999999999996" customHeight="1">
      <c r="B103" s="2"/>
      <c r="C103" s="1"/>
      <c r="E103" s="2"/>
      <c r="F103" s="2"/>
      <c r="G103" s="2"/>
      <c r="H103" s="2"/>
      <c r="J103" s="11"/>
      <c r="K103" s="2"/>
      <c r="L103" s="2"/>
      <c r="M103" s="2"/>
      <c r="N103" s="2"/>
      <c r="O103" s="3"/>
      <c r="P103" s="2"/>
    </row>
    <row r="104" spans="2:16" ht="5.0999999999999996" customHeight="1">
      <c r="B104" s="2"/>
      <c r="C104" s="176"/>
      <c r="D104" s="182"/>
      <c r="E104" s="177"/>
      <c r="F104" s="177"/>
      <c r="G104" s="177"/>
      <c r="H104" s="177"/>
      <c r="I104" s="177"/>
      <c r="J104" s="177"/>
      <c r="K104" s="177"/>
      <c r="L104" s="177"/>
      <c r="M104" s="177"/>
      <c r="N104" s="177"/>
      <c r="O104" s="179"/>
      <c r="P104" s="2"/>
    </row>
    <row r="105" spans="2:16" ht="15" customHeight="1">
      <c r="B105" s="2"/>
      <c r="C105" s="1"/>
      <c r="D105" s="6" t="s">
        <v>11</v>
      </c>
      <c r="F105" s="2"/>
      <c r="G105" s="2"/>
      <c r="H105" s="2"/>
      <c r="I105" s="2"/>
      <c r="J105" s="2"/>
      <c r="K105" s="2"/>
      <c r="M105" s="2"/>
      <c r="N105" s="2"/>
      <c r="O105" s="3"/>
      <c r="P105" s="2"/>
    </row>
    <row r="106" spans="2:16" ht="5.0999999999999996" customHeight="1">
      <c r="B106" s="2"/>
      <c r="C106" s="1"/>
      <c r="D106" s="4"/>
      <c r="E106" s="2"/>
      <c r="F106" s="2"/>
      <c r="G106" s="2"/>
      <c r="H106" s="2"/>
      <c r="I106" s="2"/>
      <c r="J106" s="2"/>
      <c r="K106" s="2"/>
      <c r="L106" s="15"/>
      <c r="M106" s="2"/>
      <c r="N106" s="2"/>
      <c r="O106" s="3"/>
      <c r="P106" s="2"/>
    </row>
    <row r="107" spans="2:16" ht="15" customHeight="1">
      <c r="B107" s="2"/>
      <c r="C107" s="1"/>
      <c r="D107" s="2" t="str">
        <f>"DESIGNED ENERGY COST ($) FOR PROPOSED DESIGN: "&amp;TEXT(variable_DesignedCost,"$0,000.00")</f>
        <v>DESIGNED ENERGY COST ($) FOR PROPOSED DESIGN: $0,000.00</v>
      </c>
      <c r="E107" s="13"/>
      <c r="F107" s="2"/>
      <c r="G107" s="2"/>
      <c r="I107" s="2"/>
      <c r="J107" s="2"/>
      <c r="L107" s="22"/>
      <c r="M107" s="2"/>
      <c r="N107" s="2"/>
      <c r="O107" s="3"/>
      <c r="P107" s="2"/>
    </row>
    <row r="108" spans="2:16" ht="5.0999999999999996" customHeight="1">
      <c r="B108" s="2"/>
      <c r="C108" s="1"/>
      <c r="D108" s="2"/>
      <c r="E108" s="13"/>
      <c r="F108" s="2"/>
      <c r="G108" s="2"/>
      <c r="I108" s="2"/>
      <c r="J108" s="2"/>
      <c r="L108" s="23"/>
      <c r="M108" s="2"/>
      <c r="N108" s="2"/>
      <c r="O108" s="3"/>
      <c r="P108" s="2"/>
    </row>
    <row r="109" spans="2:16" ht="15" customHeight="1">
      <c r="B109" s="2"/>
      <c r="C109" s="1"/>
      <c r="D109" s="5" t="str">
        <f>"ENERGY COST BUDGET ($) FOR BUDGET BUILDING DESIGN: "&amp;TEXT(variable_ECBBudget,"$0,000.00")</f>
        <v>ENERGY COST BUDGET ($) FOR BUDGET BUILDING DESIGN: $0,000.00</v>
      </c>
      <c r="E109" s="2"/>
      <c r="F109" s="2"/>
      <c r="G109" s="2"/>
      <c r="I109" s="2"/>
      <c r="J109" s="11"/>
      <c r="L109" s="22"/>
      <c r="M109" s="2"/>
      <c r="N109" s="2"/>
      <c r="O109" s="3"/>
      <c r="P109" s="2"/>
    </row>
    <row r="110" spans="2:16" ht="5.0999999999999996" customHeight="1">
      <c r="B110" s="2"/>
      <c r="C110" s="1"/>
      <c r="D110" s="2"/>
      <c r="E110" s="2"/>
      <c r="F110" s="2"/>
      <c r="G110" s="2"/>
      <c r="H110" s="2"/>
      <c r="I110" s="30"/>
      <c r="J110" s="2"/>
      <c r="K110" s="2"/>
      <c r="L110" s="2"/>
      <c r="N110" s="2"/>
      <c r="O110" s="3"/>
      <c r="P110" s="2"/>
    </row>
    <row r="111" spans="2:16" ht="15" customHeight="1">
      <c r="B111" s="2"/>
      <c r="C111" s="1"/>
      <c r="D111" s="2" t="str">
        <f xml:space="preserve"> "PERCENT IMPROVEMENT IN COST BEYOND ASHRAE 90.1 - 2019:  "&amp;TEXT(variable_PercentImproveOnSite,"0.0%")</f>
        <v>PERCENT IMPROVEMENT IN COST BEYOND ASHRAE 90.1 - 2019:  0.0%</v>
      </c>
      <c r="E111" s="13"/>
      <c r="F111" s="2"/>
      <c r="G111" s="2"/>
      <c r="H111" s="2"/>
      <c r="I111" s="30"/>
      <c r="J111" s="16"/>
      <c r="K111" s="2"/>
      <c r="M111" s="24"/>
      <c r="N111" s="2"/>
      <c r="O111" s="3"/>
      <c r="P111" s="2"/>
    </row>
    <row r="112" spans="2:16" ht="5.0999999999999996" customHeight="1">
      <c r="B112" s="2"/>
      <c r="C112" s="1"/>
      <c r="D112" s="2"/>
      <c r="E112" s="2"/>
      <c r="F112" s="2"/>
      <c r="G112" s="2"/>
      <c r="H112" s="2"/>
      <c r="I112" s="2"/>
      <c r="J112" s="2"/>
      <c r="K112" s="2"/>
      <c r="L112" s="2"/>
      <c r="M112" s="2"/>
      <c r="N112" s="2"/>
      <c r="O112" s="3"/>
      <c r="P112" s="2"/>
    </row>
    <row r="113" spans="1:18" ht="15" customHeight="1">
      <c r="B113" s="2"/>
      <c r="C113" s="1"/>
      <c r="D113" s="308" t="str">
        <f>"SEE "&amp;variable_EnergyFeaturesArchSheets&amp; " FOR A LIST OF ENERGY-RELATED FEATURES INCLUDED IN THE DESIGN &amp; WHICH COMPLIANCE IS BASED"</f>
        <v>SEE ADD SHEET(S) HERE FOR A LIST OF ENERGY-RELATED FEATURES INCLUDED IN THE DESIGN &amp; WHICH COMPLIANCE IS BASED</v>
      </c>
      <c r="E113" s="308"/>
      <c r="F113" s="308"/>
      <c r="G113" s="308"/>
      <c r="H113" s="308"/>
      <c r="I113" s="308"/>
      <c r="J113" s="308"/>
      <c r="K113" s="308"/>
      <c r="L113" s="308"/>
      <c r="M113" s="308"/>
      <c r="N113" s="308"/>
      <c r="O113" s="3"/>
      <c r="P113" s="2"/>
    </row>
    <row r="114" spans="1:18" ht="15" customHeight="1">
      <c r="B114" s="2"/>
      <c r="C114" s="1"/>
      <c r="D114" s="308"/>
      <c r="E114" s="308"/>
      <c r="F114" s="308"/>
      <c r="G114" s="308"/>
      <c r="H114" s="308"/>
      <c r="I114" s="308"/>
      <c r="J114" s="308"/>
      <c r="K114" s="308"/>
      <c r="L114" s="308"/>
      <c r="M114" s="308"/>
      <c r="N114" s="308"/>
      <c r="O114" s="3"/>
      <c r="P114" s="2"/>
    </row>
    <row r="115" spans="1:18" ht="9.9499999999999993" customHeight="1" thickBot="1">
      <c r="B115" s="2"/>
      <c r="C115" s="8"/>
      <c r="D115" s="9"/>
      <c r="E115" s="9"/>
      <c r="F115" s="9"/>
      <c r="G115" s="9"/>
      <c r="H115" s="9"/>
      <c r="I115" s="9"/>
      <c r="J115" s="9"/>
      <c r="K115" s="9"/>
      <c r="L115" s="9"/>
      <c r="M115" s="9"/>
      <c r="N115" s="9"/>
      <c r="O115" s="10"/>
      <c r="P115" s="2"/>
    </row>
    <row r="116" spans="1:18" ht="10.15" customHeight="1">
      <c r="B116" s="2"/>
      <c r="C116" s="2"/>
      <c r="E116" s="13"/>
      <c r="F116" s="2"/>
      <c r="G116" s="2"/>
      <c r="I116" s="11"/>
      <c r="J116" s="11"/>
      <c r="K116" s="2"/>
      <c r="L116" s="2"/>
      <c r="M116" s="2"/>
      <c r="N116" s="2"/>
      <c r="O116" s="2"/>
      <c r="P116" s="2"/>
    </row>
    <row r="117" spans="1:18" ht="15" customHeight="1">
      <c r="B117" s="108"/>
      <c r="C117" s="307" t="s">
        <v>16</v>
      </c>
      <c r="D117" s="307"/>
      <c r="E117" s="307"/>
      <c r="F117" s="307"/>
      <c r="G117" s="307"/>
      <c r="H117" s="307"/>
      <c r="I117" s="307"/>
      <c r="J117" s="307"/>
      <c r="K117" s="307"/>
      <c r="L117" s="307"/>
      <c r="M117" s="307"/>
      <c r="N117" s="307"/>
      <c r="O117" s="307"/>
      <c r="P117" s="108"/>
      <c r="Q117" s="109"/>
    </row>
    <row r="118" spans="1:18" ht="5.0999999999999996" customHeight="1">
      <c r="B118" s="17"/>
      <c r="C118" s="17"/>
      <c r="D118" s="18"/>
      <c r="E118" s="17"/>
      <c r="F118" s="2"/>
      <c r="G118" s="2"/>
      <c r="H118" s="2"/>
      <c r="I118" s="2"/>
      <c r="J118" s="2"/>
      <c r="K118" s="2"/>
      <c r="L118" s="17"/>
      <c r="M118" s="17"/>
      <c r="N118" s="17"/>
      <c r="O118" s="17"/>
      <c r="P118" s="2"/>
    </row>
    <row r="119" spans="1:18" ht="17.25" customHeight="1">
      <c r="B119" s="17"/>
      <c r="C119" s="136" t="s">
        <v>7</v>
      </c>
      <c r="D119" s="19"/>
      <c r="E119" s="141" t="s">
        <v>9</v>
      </c>
      <c r="F119" s="143"/>
      <c r="G119" s="143"/>
      <c r="H119" s="156" t="s">
        <v>17</v>
      </c>
      <c r="I119" s="143"/>
      <c r="J119" s="143"/>
      <c r="K119" s="143"/>
      <c r="L119" s="142"/>
      <c r="M119" s="157"/>
      <c r="N119" s="157"/>
      <c r="O119" s="17"/>
      <c r="P119" s="2"/>
    </row>
    <row r="120" spans="1:18" ht="5.0999999999999996" customHeight="1">
      <c r="B120" s="17"/>
      <c r="C120" s="17"/>
      <c r="D120" s="17"/>
      <c r="E120" s="137"/>
      <c r="F120" s="137"/>
      <c r="G120" s="137"/>
      <c r="H120" s="137"/>
      <c r="I120" s="137"/>
      <c r="J120" s="137"/>
      <c r="K120" s="137"/>
      <c r="L120" s="138"/>
      <c r="M120" s="17"/>
      <c r="N120" s="17"/>
      <c r="O120" s="17"/>
      <c r="P120" s="2"/>
    </row>
    <row r="121" spans="1:18" ht="50.1" customHeight="1">
      <c r="C121" s="303" t="s">
        <v>173</v>
      </c>
      <c r="D121" s="303"/>
      <c r="E121" s="303"/>
      <c r="F121" s="303"/>
      <c r="G121" s="303"/>
      <c r="H121" s="303"/>
      <c r="I121" s="303"/>
      <c r="J121" s="303"/>
      <c r="K121" s="303"/>
      <c r="L121" s="303"/>
      <c r="M121" s="303"/>
      <c r="N121" s="303"/>
      <c r="O121" s="303"/>
      <c r="P121" s="42"/>
    </row>
    <row r="122" spans="1:18" ht="5.0999999999999996" customHeight="1">
      <c r="C122" s="154"/>
      <c r="D122" s="154"/>
      <c r="E122" s="154"/>
      <c r="F122" s="154"/>
      <c r="G122" s="154"/>
      <c r="H122" s="154"/>
      <c r="I122" s="154"/>
      <c r="J122" s="154"/>
      <c r="K122" s="154"/>
      <c r="L122" s="154"/>
      <c r="M122" s="154"/>
      <c r="N122" s="154"/>
      <c r="O122" s="154"/>
      <c r="P122" s="42"/>
    </row>
    <row r="123" spans="1:18" s="49" customFormat="1" ht="20.100000000000001" customHeight="1">
      <c r="A123" s="139"/>
      <c r="B123" s="139"/>
      <c r="C123" s="293" t="s">
        <v>128</v>
      </c>
      <c r="D123" s="293"/>
      <c r="E123" s="293"/>
      <c r="F123" s="293"/>
      <c r="G123" s="293"/>
      <c r="H123" s="293"/>
      <c r="I123" s="293"/>
      <c r="J123" s="293"/>
      <c r="K123" s="293"/>
      <c r="L123" s="293"/>
      <c r="M123" s="293"/>
      <c r="N123" s="293"/>
      <c r="O123" s="293"/>
      <c r="P123" s="140"/>
      <c r="Q123" s="139"/>
    </row>
    <row r="125" spans="1:18">
      <c r="R125"/>
    </row>
  </sheetData>
  <mergeCells count="16">
    <mergeCell ref="K81:L81"/>
    <mergeCell ref="C117:O117"/>
    <mergeCell ref="C123:O123"/>
    <mergeCell ref="J16:N16"/>
    <mergeCell ref="D83:N84"/>
    <mergeCell ref="C121:O121"/>
    <mergeCell ref="D113:N114"/>
    <mergeCell ref="J18:N18"/>
    <mergeCell ref="J20:N20"/>
    <mergeCell ref="J22:N22"/>
    <mergeCell ref="H77:I77"/>
    <mergeCell ref="C2:O2"/>
    <mergeCell ref="C4:O5"/>
    <mergeCell ref="F9:G9"/>
    <mergeCell ref="F11:N11"/>
    <mergeCell ref="K79:L79"/>
  </mergeCells>
  <conditionalFormatting sqref="C13:O115">
    <cfRule type="expression" dxfId="6" priority="2">
      <formula>OR(variable_CompliancePathway="PRESCRIPTIVE", variable_CompliancePathway="APPENDIX G - PERFORMANCE RATING METHOD (PRM)")</formula>
    </cfRule>
  </conditionalFormatting>
  <conditionalFormatting sqref="C86:O90">
    <cfRule type="expression" dxfId="5" priority="3">
      <formula>variable_EnvelopeCompliancePathway="PRESCRIPTIVE ENVELOPE"</formula>
    </cfRule>
  </conditionalFormatting>
  <hyperlinks>
    <hyperlink ref="E119" r:id="rId1" xr:uid="{8D177255-0325-4E1C-B3E1-FD92721F83B9}"/>
    <hyperlink ref="H119" r:id="rId2" xr:uid="{BC540169-B487-493D-8CD3-10F5EDC9797D}"/>
    <hyperlink ref="C117" r:id="rId3" location="MNEC2024P1_Ch11_Sec11.7.2" xr:uid="{CC7EA330-6F0A-4684-B71B-1498331F0A3D}"/>
    <hyperlink ref="C123:O123" r:id="rId4" display="For additional resources on the MN Commercial Energy Code, visit www.BuildUpMN.org" xr:uid="{A24B2B6B-9C32-4163-9949-54F6C38B52AD}"/>
  </hyperlinks>
  <pageMargins left="0.7" right="0.7" top="0.75" bottom="0.75" header="0.3" footer="0.3"/>
  <pageSetup scale="60" orientation="portrait" horizontalDpi="300" verticalDpi="0"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800B8-4F48-4F8A-BC14-DDDB5E33D412}">
  <dimension ref="A2:R139"/>
  <sheetViews>
    <sheetView showGridLines="0" zoomScale="130" zoomScaleNormal="130" workbookViewId="0">
      <selection activeCell="C132" sqref="C132:O132"/>
    </sheetView>
  </sheetViews>
  <sheetFormatPr defaultColWidth="9.140625" defaultRowHeight="16.5" outlineLevelRow="1"/>
  <cols>
    <col min="1" max="1" width="9.140625" style="5"/>
    <col min="2" max="2" width="2.28515625" style="5" customWidth="1"/>
    <col min="3" max="3" width="4.7109375" style="5" customWidth="1"/>
    <col min="4" max="4" width="8.5703125" style="5" customWidth="1"/>
    <col min="5" max="5" width="14.7109375" style="5" customWidth="1"/>
    <col min="6" max="6" width="8.42578125" style="5" customWidth="1"/>
    <col min="7" max="7" width="5.5703125" style="5" customWidth="1"/>
    <col min="8" max="10" width="3.7109375" style="5" customWidth="1"/>
    <col min="11" max="11" width="1.7109375" style="5" customWidth="1"/>
    <col min="12" max="13" width="9.140625" style="5"/>
    <col min="14" max="14" width="35.7109375" style="5" customWidth="1"/>
    <col min="15" max="15" width="4.7109375" style="5" customWidth="1"/>
    <col min="16" max="16" width="2.28515625" style="5" customWidth="1"/>
    <col min="17" max="16384" width="9.140625" style="5"/>
  </cols>
  <sheetData>
    <row r="2" spans="2:16" ht="40.15" customHeight="1">
      <c r="C2" s="294" t="s">
        <v>131</v>
      </c>
      <c r="D2" s="295"/>
      <c r="E2" s="295"/>
      <c r="F2" s="295"/>
      <c r="G2" s="295"/>
      <c r="H2" s="295"/>
      <c r="I2" s="295"/>
      <c r="J2" s="295"/>
      <c r="K2" s="295"/>
      <c r="L2" s="295"/>
      <c r="M2" s="295"/>
      <c r="N2" s="295"/>
      <c r="O2" s="295"/>
    </row>
    <row r="3" spans="2:16" ht="10.15" customHeight="1" thickBot="1">
      <c r="B3" s="2"/>
      <c r="C3" s="2"/>
      <c r="D3" s="2"/>
      <c r="E3" s="2"/>
      <c r="F3" s="2" t="s">
        <v>0</v>
      </c>
      <c r="G3" s="2"/>
      <c r="H3" s="2"/>
      <c r="I3" s="2"/>
      <c r="J3" s="2"/>
      <c r="K3" s="2"/>
      <c r="L3" s="2"/>
      <c r="M3" s="2"/>
      <c r="N3" s="2"/>
      <c r="O3" s="2"/>
      <c r="P3" s="2"/>
    </row>
    <row r="4" spans="2:16" ht="25.15" customHeight="1">
      <c r="B4" s="2"/>
      <c r="C4" s="297" t="s">
        <v>214</v>
      </c>
      <c r="D4" s="298"/>
      <c r="E4" s="298"/>
      <c r="F4" s="298"/>
      <c r="G4" s="298"/>
      <c r="H4" s="298"/>
      <c r="I4" s="298"/>
      <c r="J4" s="298"/>
      <c r="K4" s="298"/>
      <c r="L4" s="298"/>
      <c r="M4" s="298"/>
      <c r="N4" s="298"/>
      <c r="O4" s="299"/>
      <c r="P4" s="2"/>
    </row>
    <row r="5" spans="2:16" ht="15" customHeight="1" thickBot="1">
      <c r="B5" s="2"/>
      <c r="C5" s="300"/>
      <c r="D5" s="301"/>
      <c r="E5" s="301"/>
      <c r="F5" s="301"/>
      <c r="G5" s="301"/>
      <c r="H5" s="301"/>
      <c r="I5" s="301"/>
      <c r="J5" s="301"/>
      <c r="K5" s="301"/>
      <c r="L5" s="301"/>
      <c r="M5" s="301"/>
      <c r="N5" s="301"/>
      <c r="O5" s="302"/>
      <c r="P5" s="2"/>
    </row>
    <row r="6" spans="2:16" ht="9.9499999999999993" customHeight="1">
      <c r="B6" s="2"/>
      <c r="C6" s="1"/>
      <c r="D6" s="2"/>
      <c r="E6" s="2"/>
      <c r="F6" s="2"/>
      <c r="G6" s="2"/>
      <c r="H6" s="2"/>
      <c r="I6" s="2"/>
      <c r="J6" s="2"/>
      <c r="K6" s="2"/>
      <c r="L6" s="2"/>
      <c r="M6" s="2"/>
      <c r="N6" s="2"/>
      <c r="O6" s="3"/>
      <c r="P6" s="2"/>
    </row>
    <row r="7" spans="2:16" ht="15" customHeight="1">
      <c r="B7" s="2"/>
      <c r="C7" s="1"/>
      <c r="D7" s="4" t="s">
        <v>1</v>
      </c>
      <c r="E7" s="4"/>
      <c r="F7" s="12" t="s">
        <v>2</v>
      </c>
      <c r="G7" s="2"/>
      <c r="H7" s="2"/>
      <c r="J7" s="2"/>
      <c r="K7" s="2"/>
      <c r="L7" s="2"/>
      <c r="M7" s="2"/>
      <c r="N7" s="2"/>
      <c r="O7" s="3"/>
      <c r="P7" s="2"/>
    </row>
    <row r="8" spans="2:16" ht="4.9000000000000004" customHeight="1">
      <c r="B8" s="2"/>
      <c r="C8" s="1"/>
      <c r="D8" s="2"/>
      <c r="E8" s="2"/>
      <c r="F8" s="2"/>
      <c r="G8" s="2"/>
      <c r="H8" s="2"/>
      <c r="I8" s="2"/>
      <c r="J8" s="2"/>
      <c r="K8" s="2"/>
      <c r="L8" s="2"/>
      <c r="M8" s="2"/>
      <c r="N8" s="2"/>
      <c r="O8" s="3"/>
      <c r="P8" s="2"/>
    </row>
    <row r="9" spans="2:16" ht="15" customHeight="1">
      <c r="B9" s="2"/>
      <c r="C9" s="1"/>
      <c r="D9" s="4" t="s">
        <v>3</v>
      </c>
      <c r="E9" s="4"/>
      <c r="F9" s="296" t="str">
        <f>variable_ClimateZone</f>
        <v>SELECT ONE</v>
      </c>
      <c r="G9" s="296"/>
      <c r="H9" s="2"/>
      <c r="I9" s="2"/>
      <c r="J9" s="2"/>
      <c r="K9" s="2"/>
      <c r="L9" s="2"/>
      <c r="M9" s="2"/>
      <c r="N9" s="2"/>
      <c r="O9" s="3"/>
      <c r="P9" s="2"/>
    </row>
    <row r="10" spans="2:16" ht="4.9000000000000004" customHeight="1">
      <c r="B10" s="2"/>
      <c r="C10" s="1"/>
      <c r="D10" s="2"/>
      <c r="E10" s="2"/>
      <c r="F10" s="2"/>
      <c r="G10" s="2"/>
      <c r="H10" s="2"/>
      <c r="I10" s="2"/>
      <c r="J10" s="2"/>
      <c r="K10" s="2"/>
      <c r="L10" s="2"/>
      <c r="M10" s="2"/>
      <c r="N10" s="2"/>
      <c r="O10" s="3"/>
      <c r="P10" s="2"/>
    </row>
    <row r="11" spans="2:16" ht="15" customHeight="1">
      <c r="B11" s="2"/>
      <c r="C11" s="1"/>
      <c r="D11" s="4" t="s">
        <v>213</v>
      </c>
      <c r="E11" s="4"/>
      <c r="F11" s="296" t="str">
        <f>TRIM(variable_CompliancePathway&amp;IF(variable_EnvelopeCompliancePathway&lt;&gt;"",", "&amp;variable_EnvelopeCompliancePathway,""))</f>
        <v>SELECT ONE, SELECT ONE</v>
      </c>
      <c r="G11" s="296"/>
      <c r="H11" s="296"/>
      <c r="I11" s="296"/>
      <c r="J11" s="296"/>
      <c r="K11" s="296"/>
      <c r="L11" s="296"/>
      <c r="M11" s="296"/>
      <c r="N11" s="296"/>
      <c r="O11" s="3"/>
      <c r="P11" s="2"/>
    </row>
    <row r="12" spans="2:16" ht="9.9499999999999993" customHeight="1">
      <c r="B12" s="2"/>
      <c r="C12" s="1"/>
      <c r="D12" s="4"/>
      <c r="E12" s="4"/>
      <c r="F12" s="2"/>
      <c r="G12" s="2"/>
      <c r="I12" s="12"/>
      <c r="J12" s="12"/>
      <c r="K12" s="12"/>
      <c r="L12" s="12"/>
      <c r="M12" s="12"/>
      <c r="N12" s="12"/>
      <c r="O12" s="3"/>
      <c r="P12" s="2"/>
    </row>
    <row r="13" spans="2:16" ht="5.0999999999999996" customHeight="1">
      <c r="B13" s="2"/>
      <c r="C13" s="170"/>
      <c r="D13" s="171"/>
      <c r="E13" s="171"/>
      <c r="F13" s="171"/>
      <c r="G13" s="171"/>
      <c r="H13" s="171"/>
      <c r="I13" s="171"/>
      <c r="J13" s="171"/>
      <c r="K13" s="171"/>
      <c r="L13" s="171"/>
      <c r="M13" s="171"/>
      <c r="N13" s="171"/>
      <c r="O13" s="172"/>
      <c r="P13" s="2"/>
    </row>
    <row r="14" spans="2:16" ht="14.1" customHeight="1">
      <c r="B14" s="2"/>
      <c r="C14" s="1"/>
      <c r="D14" s="6" t="s">
        <v>205</v>
      </c>
      <c r="E14" s="6"/>
      <c r="F14" s="2"/>
      <c r="G14" s="2"/>
      <c r="H14" s="2"/>
      <c r="I14" s="2"/>
      <c r="J14" s="2"/>
      <c r="K14" s="2"/>
      <c r="L14" s="2"/>
      <c r="M14" s="2"/>
      <c r="N14" s="2"/>
      <c r="O14" s="3"/>
      <c r="P14" s="2"/>
    </row>
    <row r="15" spans="2:16" ht="4.9000000000000004" customHeight="1">
      <c r="B15" s="2"/>
      <c r="C15" s="1"/>
      <c r="D15" s="2"/>
      <c r="E15" s="2"/>
      <c r="F15" s="2"/>
      <c r="G15" s="2"/>
      <c r="H15" s="2"/>
      <c r="I15" s="2"/>
      <c r="J15" s="2"/>
      <c r="K15" s="2"/>
      <c r="L15" s="2"/>
      <c r="M15" s="2"/>
      <c r="N15" s="2"/>
      <c r="O15" s="3"/>
      <c r="P15" s="2"/>
    </row>
    <row r="16" spans="2:16" ht="28.15" customHeight="1">
      <c r="B16" s="2"/>
      <c r="C16" s="1"/>
      <c r="D16" s="42" t="s">
        <v>38</v>
      </c>
      <c r="E16" s="2"/>
      <c r="F16" s="2"/>
      <c r="G16" s="2"/>
      <c r="I16" s="43" t="s">
        <v>29</v>
      </c>
      <c r="J16" s="304">
        <f>variable_BECVT</f>
        <v>0</v>
      </c>
      <c r="K16" s="304"/>
      <c r="L16" s="304"/>
      <c r="M16" s="304"/>
      <c r="N16" s="304"/>
      <c r="O16" s="3"/>
      <c r="P16" s="2"/>
    </row>
    <row r="17" spans="2:16" ht="4.9000000000000004" customHeight="1">
      <c r="B17" s="2"/>
      <c r="C17" s="1"/>
      <c r="D17" s="2"/>
      <c r="E17" s="2"/>
      <c r="F17" s="2"/>
      <c r="G17" s="2"/>
      <c r="H17" s="35"/>
      <c r="I17" s="35"/>
      <c r="J17" s="35"/>
      <c r="K17" s="35"/>
      <c r="L17" s="35"/>
      <c r="M17" s="35"/>
      <c r="N17" s="35"/>
      <c r="O17" s="3"/>
      <c r="P17" s="2"/>
    </row>
    <row r="18" spans="2:16" ht="28.15" customHeight="1">
      <c r="B18" s="2"/>
      <c r="C18" s="1"/>
      <c r="D18" s="2"/>
      <c r="E18" s="2"/>
      <c r="F18" s="2"/>
      <c r="G18" s="2"/>
      <c r="I18" s="43" t="s">
        <v>30</v>
      </c>
      <c r="J18" s="304">
        <f>variable_MECHVT</f>
        <v>0</v>
      </c>
      <c r="K18" s="304"/>
      <c r="L18" s="304"/>
      <c r="M18" s="304"/>
      <c r="N18" s="304"/>
      <c r="O18" s="3"/>
      <c r="P18" s="2"/>
    </row>
    <row r="19" spans="2:16" ht="4.9000000000000004" customHeight="1">
      <c r="B19" s="2"/>
      <c r="C19" s="1"/>
      <c r="D19" s="2"/>
      <c r="E19" s="2"/>
      <c r="F19" s="2"/>
      <c r="G19" s="2"/>
      <c r="H19" s="35"/>
      <c r="I19" s="35"/>
      <c r="J19" s="35"/>
      <c r="K19" s="35"/>
      <c r="L19" s="35"/>
      <c r="M19" s="35"/>
      <c r="N19" s="35"/>
      <c r="O19" s="3"/>
      <c r="P19" s="2"/>
    </row>
    <row r="20" spans="2:16" ht="28.35" customHeight="1">
      <c r="B20" s="2"/>
      <c r="C20" s="1"/>
      <c r="D20" s="2"/>
      <c r="E20" s="2"/>
      <c r="F20" s="2"/>
      <c r="G20" s="2"/>
      <c r="H20" s="35"/>
      <c r="I20" s="43" t="s">
        <v>31</v>
      </c>
      <c r="J20" s="304">
        <f>variable_LIGHTINGVT</f>
        <v>0</v>
      </c>
      <c r="K20" s="304"/>
      <c r="L20" s="304"/>
      <c r="M20" s="304"/>
      <c r="N20" s="304"/>
      <c r="O20" s="3"/>
      <c r="P20" s="2"/>
    </row>
    <row r="21" spans="2:16" ht="4.9000000000000004" customHeight="1">
      <c r="B21" s="2"/>
      <c r="C21" s="1"/>
      <c r="D21" s="2"/>
      <c r="E21" s="2"/>
      <c r="F21" s="2"/>
      <c r="G21" s="2"/>
      <c r="H21" s="35"/>
      <c r="I21" s="35"/>
      <c r="J21" s="35"/>
      <c r="K21" s="35"/>
      <c r="L21" s="35"/>
      <c r="M21" s="35"/>
      <c r="N21" s="35"/>
      <c r="O21" s="3"/>
      <c r="P21" s="2"/>
    </row>
    <row r="22" spans="2:16" ht="28.35" customHeight="1">
      <c r="B22" s="2"/>
      <c r="C22" s="1"/>
      <c r="D22" s="2"/>
      <c r="E22" s="2"/>
      <c r="F22" s="2"/>
      <c r="G22" s="2"/>
      <c r="I22" s="43" t="s">
        <v>100</v>
      </c>
      <c r="J22" s="304">
        <f>variable_WholeBuildingAirTester</f>
        <v>0</v>
      </c>
      <c r="K22" s="304"/>
      <c r="L22" s="304"/>
      <c r="M22" s="304"/>
      <c r="N22" s="304"/>
      <c r="O22" s="3"/>
      <c r="P22" s="2"/>
    </row>
    <row r="23" spans="2:16" ht="5.0999999999999996" customHeight="1">
      <c r="B23" s="2"/>
      <c r="C23" s="1"/>
      <c r="D23" s="2"/>
      <c r="E23" s="2"/>
      <c r="F23" s="2"/>
      <c r="G23" s="2"/>
      <c r="H23" s="35"/>
      <c r="I23" s="53"/>
      <c r="J23" s="53"/>
      <c r="K23" s="53"/>
      <c r="L23" s="53"/>
      <c r="M23" s="53"/>
      <c r="N23" s="53"/>
      <c r="O23" s="3"/>
      <c r="P23" s="2"/>
    </row>
    <row r="24" spans="2:16" ht="15" customHeight="1" outlineLevel="1">
      <c r="B24" s="2"/>
      <c r="C24" s="1"/>
      <c r="D24" s="12" t="str">
        <f>"BUILDING ENCLOSURE COMMISSIONING AGENT:  "&amp;variable_BECxName</f>
        <v xml:space="preserve">BUILDING ENCLOSURE COMMISSIONING AGENT:  </v>
      </c>
      <c r="E24" s="36"/>
      <c r="F24" s="36"/>
      <c r="G24" s="36"/>
      <c r="H24" s="36"/>
      <c r="I24" s="36"/>
      <c r="J24" s="36"/>
      <c r="K24" s="36"/>
      <c r="L24" s="36"/>
      <c r="M24" s="36"/>
      <c r="N24" s="36"/>
      <c r="O24" s="3"/>
      <c r="P24" s="2"/>
    </row>
    <row r="25" spans="2:16" ht="5.0999999999999996" customHeight="1" outlineLevel="1">
      <c r="B25" s="2"/>
      <c r="C25" s="1"/>
      <c r="E25" s="36"/>
      <c r="F25" s="36"/>
      <c r="G25" s="36"/>
      <c r="H25" s="36"/>
      <c r="I25" s="36"/>
      <c r="J25" s="36"/>
      <c r="K25" s="36"/>
      <c r="L25" s="36"/>
      <c r="M25" s="36"/>
      <c r="N25" s="36"/>
      <c r="O25" s="3"/>
      <c r="P25" s="2"/>
    </row>
    <row r="26" spans="2:16" ht="15" customHeight="1" outlineLevel="1">
      <c r="B26" s="2"/>
      <c r="C26" s="1"/>
      <c r="D26" s="12" t="str">
        <f>"FULL CX SCOPE:  " &amp;variable_CxManualPages</f>
        <v xml:space="preserve">FULL CX SCOPE:  </v>
      </c>
      <c r="E26" s="36"/>
      <c r="F26" s="36"/>
      <c r="G26" s="36"/>
      <c r="H26" s="36"/>
      <c r="I26" s="36"/>
      <c r="J26" s="36"/>
      <c r="K26" s="36"/>
      <c r="L26" s="36"/>
      <c r="M26" s="36"/>
      <c r="N26" s="36"/>
      <c r="O26" s="3"/>
      <c r="P26" s="2"/>
    </row>
    <row r="27" spans="2:16" ht="5.0999999999999996" customHeight="1" outlineLevel="1">
      <c r="B27" s="2"/>
      <c r="C27" s="1"/>
      <c r="D27" s="36"/>
      <c r="E27" s="36"/>
      <c r="F27" s="36"/>
      <c r="G27" s="36"/>
      <c r="H27" s="36"/>
      <c r="I27" s="36"/>
      <c r="J27" s="36"/>
      <c r="K27" s="36"/>
      <c r="L27" s="36"/>
      <c r="M27" s="36"/>
      <c r="N27" s="36"/>
      <c r="O27" s="3"/>
      <c r="P27" s="2"/>
    </row>
    <row r="28" spans="2:16" ht="15" customHeight="1" outlineLevel="1">
      <c r="B28" s="2"/>
      <c r="C28" s="1"/>
      <c r="D28" s="12" t="str">
        <f>"MECHANICAL COMMISSIONING AGENT:  "&amp;variable_MCxName</f>
        <v xml:space="preserve">MECHANICAL COMMISSIONING AGENT:  </v>
      </c>
      <c r="E28" s="12"/>
      <c r="F28" s="12"/>
      <c r="G28" s="12"/>
      <c r="H28" s="12"/>
      <c r="I28" s="12"/>
      <c r="J28" s="12"/>
      <c r="K28" s="12"/>
      <c r="L28" s="12"/>
      <c r="M28" s="32"/>
      <c r="N28" s="12"/>
      <c r="O28" s="3"/>
      <c r="P28" s="2"/>
    </row>
    <row r="29" spans="2:16" ht="5.0999999999999996" customHeight="1" outlineLevel="1">
      <c r="B29" s="2"/>
      <c r="C29" s="1"/>
      <c r="D29" s="12"/>
      <c r="E29" s="12"/>
      <c r="F29" s="12"/>
      <c r="G29" s="12"/>
      <c r="H29" s="12"/>
      <c r="I29" s="12"/>
      <c r="J29" s="12"/>
      <c r="K29" s="12"/>
      <c r="L29" s="12"/>
      <c r="M29" s="32"/>
      <c r="N29" s="12"/>
      <c r="O29" s="3"/>
      <c r="P29" s="2"/>
    </row>
    <row r="30" spans="2:16" ht="15" customHeight="1" outlineLevel="1">
      <c r="B30" s="2"/>
      <c r="C30" s="1"/>
      <c r="D30" s="12" t="str">
        <f>"MECHANICAL CONTROLS:  " &amp;variable_mechanicalcontrols</f>
        <v xml:space="preserve">MECHANICAL CONTROLS:  </v>
      </c>
      <c r="E30" s="12"/>
      <c r="F30" s="12"/>
      <c r="G30" s="12"/>
      <c r="H30" s="12"/>
      <c r="I30" s="12"/>
      <c r="J30" s="12"/>
      <c r="K30" s="12"/>
      <c r="L30" s="12"/>
      <c r="M30" s="32"/>
      <c r="N30" s="12"/>
      <c r="O30" s="3"/>
      <c r="P30" s="2"/>
    </row>
    <row r="31" spans="2:16" ht="5.0999999999999996" customHeight="1" outlineLevel="1">
      <c r="B31" s="2"/>
      <c r="C31" s="1"/>
      <c r="E31" s="2"/>
      <c r="F31" s="2"/>
      <c r="G31" s="2"/>
      <c r="I31" s="2"/>
      <c r="K31" s="2"/>
      <c r="L31" s="11"/>
      <c r="M31" s="2"/>
      <c r="N31" s="2"/>
      <c r="O31" s="3"/>
      <c r="P31" s="2"/>
    </row>
    <row r="32" spans="2:16" ht="15" customHeight="1" outlineLevel="1">
      <c r="B32" s="2"/>
      <c r="C32" s="1"/>
      <c r="D32" s="12" t="str">
        <f>"LIGHTING COMMISSIONING AGENT:  " &amp;variable_LCxName</f>
        <v xml:space="preserve">LIGHTING COMMISSIONING AGENT:  </v>
      </c>
      <c r="E32" s="12"/>
      <c r="F32" s="12"/>
      <c r="G32" s="12"/>
      <c r="H32" s="32"/>
      <c r="I32" s="32"/>
      <c r="J32" s="32"/>
      <c r="K32" s="32"/>
      <c r="L32" s="32"/>
      <c r="M32" s="12"/>
      <c r="N32" s="32"/>
      <c r="O32" s="3"/>
      <c r="P32" s="2"/>
    </row>
    <row r="33" spans="2:16" ht="5.0999999999999996" customHeight="1" outlineLevel="1">
      <c r="B33" s="2"/>
      <c r="C33" s="1"/>
      <c r="D33" s="12"/>
      <c r="E33" s="12"/>
      <c r="F33" s="12"/>
      <c r="G33" s="12"/>
      <c r="H33" s="32"/>
      <c r="I33" s="32"/>
      <c r="J33" s="32"/>
      <c r="K33" s="32"/>
      <c r="L33" s="32"/>
      <c r="M33" s="12"/>
      <c r="N33" s="32"/>
      <c r="O33" s="3"/>
      <c r="P33" s="2"/>
    </row>
    <row r="34" spans="2:16" ht="15" customHeight="1" outlineLevel="1">
      <c r="B34" s="2"/>
      <c r="C34" s="1"/>
      <c r="D34" s="12" t="str">
        <f>"LIGHTING CONTROLS:  " &amp;variable_lightingcontrols</f>
        <v xml:space="preserve">LIGHTING CONTROLS:  </v>
      </c>
      <c r="E34" s="12"/>
      <c r="F34" s="12"/>
      <c r="G34" s="12"/>
      <c r="H34" s="32"/>
      <c r="I34" s="32"/>
      <c r="J34" s="32"/>
      <c r="K34" s="32"/>
      <c r="L34" s="32"/>
      <c r="M34" s="12"/>
      <c r="N34" s="32"/>
      <c r="O34" s="3"/>
      <c r="P34" s="2"/>
    </row>
    <row r="35" spans="2:16" ht="5.25" customHeight="1" outlineLevel="1">
      <c r="B35" s="2"/>
      <c r="C35" s="1"/>
      <c r="D35" s="2"/>
      <c r="E35" s="2"/>
      <c r="F35" s="2"/>
      <c r="G35" s="2"/>
      <c r="H35" s="2"/>
      <c r="I35" s="2"/>
      <c r="K35" s="2"/>
      <c r="L35" s="11"/>
      <c r="M35" s="2"/>
      <c r="N35" s="2"/>
      <c r="O35" s="3"/>
      <c r="P35" s="2"/>
    </row>
    <row r="36" spans="2:16" ht="15" customHeight="1">
      <c r="B36" s="2"/>
      <c r="C36" s="1"/>
      <c r="D36" s="5" t="str">
        <f>"AIR LEAKAGE COMPLIANCE METHOD:  "&amp;variable_WholeBuildingAirMethod</f>
        <v>AIR LEAKAGE COMPLIANCE METHOD:  N/A</v>
      </c>
      <c r="F36" s="2"/>
      <c r="G36" s="2"/>
      <c r="H36" s="2"/>
      <c r="M36" s="2"/>
      <c r="N36" s="2"/>
      <c r="O36" s="3"/>
      <c r="P36" s="2"/>
    </row>
    <row r="37" spans="2:16" ht="5.0999999999999996" customHeight="1">
      <c r="B37" s="2"/>
      <c r="C37" s="1"/>
      <c r="D37" s="32"/>
      <c r="F37" s="2"/>
      <c r="G37" s="2"/>
      <c r="H37" s="2"/>
      <c r="J37" s="12"/>
      <c r="L37" s="2"/>
      <c r="M37" s="2"/>
      <c r="N37" s="2"/>
      <c r="O37" s="3"/>
      <c r="P37" s="2"/>
    </row>
    <row r="38" spans="2:16" ht="15" customHeight="1" outlineLevel="1">
      <c r="B38" s="2"/>
      <c r="C38" s="1"/>
      <c r="D38" s="12" t="str">
        <f>"EXCEPTION USED: "&amp;variable_WholeBuildingAirEx</f>
        <v>EXCEPTION USED: SELECT ONE</v>
      </c>
      <c r="F38" s="2"/>
      <c r="G38" s="2"/>
      <c r="H38" s="91"/>
      <c r="J38" s="12"/>
      <c r="K38" s="2"/>
      <c r="M38" s="2"/>
      <c r="N38" s="2"/>
      <c r="O38" s="3"/>
      <c r="P38" s="2"/>
    </row>
    <row r="39" spans="2:16" ht="5.0999999999999996" customHeight="1" outlineLevel="1">
      <c r="B39" s="2"/>
      <c r="C39" s="1"/>
      <c r="F39" s="2"/>
      <c r="G39" s="2"/>
      <c r="H39" s="2"/>
      <c r="J39" s="12"/>
      <c r="K39" s="2"/>
      <c r="L39" s="91"/>
      <c r="M39" s="2"/>
      <c r="N39" s="2"/>
      <c r="O39" s="3"/>
      <c r="P39" s="2"/>
    </row>
    <row r="40" spans="2:16" ht="15" customHeight="1">
      <c r="B40" s="2"/>
      <c r="C40" s="1"/>
      <c r="D40" s="12" t="str">
        <f>"FOR " &amp;variable_WholeBuildingAirMethod&amp; " DETAILS SEE: "</f>
        <v xml:space="preserve">FOR N/A DETAILS SEE: </v>
      </c>
      <c r="E40" s="12"/>
      <c r="F40" s="12"/>
      <c r="G40" s="12"/>
      <c r="H40" s="12"/>
      <c r="I40" s="12"/>
      <c r="J40" s="12"/>
      <c r="K40" s="12"/>
      <c r="L40" s="12"/>
      <c r="M40" s="12"/>
      <c r="N40" s="12"/>
      <c r="O40" s="3"/>
      <c r="P40" s="2"/>
    </row>
    <row r="41" spans="2:16" ht="5.0999999999999996" customHeight="1">
      <c r="B41" s="2"/>
      <c r="C41" s="1"/>
      <c r="D41" s="12"/>
      <c r="E41" s="12"/>
      <c r="F41" s="12"/>
      <c r="G41" s="12"/>
      <c r="H41" s="12"/>
      <c r="I41" s="12"/>
      <c r="J41" s="12"/>
      <c r="K41" s="12"/>
      <c r="L41" s="12"/>
      <c r="M41" s="12"/>
      <c r="N41" s="12"/>
      <c r="O41" s="3"/>
      <c r="P41" s="2"/>
    </row>
    <row r="42" spans="2:16" ht="15" customHeight="1">
      <c r="B42" s="2"/>
      <c r="C42" s="1"/>
      <c r="D42" s="12">
        <f>variable_wholebuildingdetails</f>
        <v>0</v>
      </c>
      <c r="E42" s="12"/>
      <c r="F42" s="12"/>
      <c r="G42" s="12"/>
      <c r="H42" s="12"/>
      <c r="I42" s="12"/>
      <c r="J42" s="12"/>
      <c r="K42" s="12"/>
      <c r="L42" s="12"/>
      <c r="M42" s="12"/>
      <c r="N42" s="12"/>
      <c r="O42" s="3"/>
      <c r="P42" s="2"/>
    </row>
    <row r="43" spans="2:16" ht="9.9499999999999993" customHeight="1">
      <c r="B43" s="2"/>
      <c r="C43" s="1"/>
      <c r="D43" s="12"/>
      <c r="E43" s="12"/>
      <c r="F43" s="12"/>
      <c r="G43" s="12"/>
      <c r="H43" s="12"/>
      <c r="I43" s="12"/>
      <c r="J43" s="12"/>
      <c r="K43" s="12"/>
      <c r="L43" s="12"/>
      <c r="M43" s="12"/>
      <c r="N43" s="12"/>
      <c r="O43" s="3"/>
      <c r="P43" s="2"/>
    </row>
    <row r="44" spans="2:16" ht="5.0999999999999996" customHeight="1">
      <c r="B44" s="2"/>
      <c r="C44" s="170"/>
      <c r="D44" s="173"/>
      <c r="E44" s="173"/>
      <c r="F44" s="173"/>
      <c r="G44" s="173"/>
      <c r="H44" s="173"/>
      <c r="I44" s="173"/>
      <c r="J44" s="173"/>
      <c r="K44" s="173"/>
      <c r="L44" s="173"/>
      <c r="M44" s="173"/>
      <c r="N44" s="173"/>
      <c r="O44" s="172"/>
      <c r="P44" s="2"/>
    </row>
    <row r="45" spans="2:16" ht="15" customHeight="1">
      <c r="B45" s="2"/>
      <c r="C45" s="1"/>
      <c r="D45" s="6" t="s">
        <v>32</v>
      </c>
      <c r="E45" s="6"/>
      <c r="F45" s="2"/>
      <c r="G45" s="14"/>
      <c r="H45" s="7"/>
      <c r="I45" s="2"/>
      <c r="J45" s="2"/>
      <c r="K45" s="2"/>
      <c r="L45" s="2"/>
      <c r="M45" s="2"/>
      <c r="N45" s="2"/>
      <c r="O45" s="3"/>
      <c r="P45" s="2"/>
    </row>
    <row r="46" spans="2:16" ht="5.0999999999999996" customHeight="1">
      <c r="B46" s="2"/>
      <c r="C46" s="1"/>
      <c r="D46" s="2"/>
      <c r="E46" s="2"/>
      <c r="F46" s="2"/>
      <c r="G46" s="2"/>
      <c r="H46" s="2"/>
      <c r="I46" s="2"/>
      <c r="J46" s="2"/>
      <c r="K46" s="2"/>
      <c r="L46" s="2"/>
      <c r="M46" s="2"/>
      <c r="N46" s="2"/>
      <c r="O46" s="3"/>
      <c r="P46" s="2"/>
    </row>
    <row r="47" spans="2:16" ht="15" customHeight="1">
      <c r="B47" s="2"/>
      <c r="C47" s="1"/>
      <c r="D47" s="4" t="s">
        <v>101</v>
      </c>
      <c r="E47" s="2"/>
      <c r="F47" s="2"/>
      <c r="G47" s="2"/>
      <c r="H47" s="2"/>
      <c r="I47" s="2"/>
      <c r="J47" s="2"/>
      <c r="K47" s="2"/>
      <c r="L47" s="2"/>
      <c r="M47" s="2"/>
      <c r="N47" s="2"/>
      <c r="O47" s="3"/>
      <c r="P47" s="2"/>
    </row>
    <row r="48" spans="2:16" ht="5.0999999999999996" customHeight="1">
      <c r="B48" s="2"/>
      <c r="C48" s="1"/>
      <c r="D48" s="4"/>
      <c r="E48" s="2"/>
      <c r="F48" s="2"/>
      <c r="G48" s="2"/>
      <c r="H48" s="2"/>
      <c r="I48" s="2"/>
      <c r="J48" s="2"/>
      <c r="K48" s="2"/>
      <c r="L48" s="2"/>
      <c r="M48" s="2"/>
      <c r="N48" s="2"/>
      <c r="O48" s="3"/>
      <c r="P48" s="2"/>
    </row>
    <row r="49" spans="2:16" ht="15" customHeight="1">
      <c r="B49" s="2"/>
      <c r="C49" s="1"/>
      <c r="D49" s="2" t="str">
        <f>"ROOF:   MIN R-VALUE: "&amp;variable_RoofR&amp;"   MAX U-FACTOR:  "&amp;variable_RoofU</f>
        <v>ROOF:   MIN R-VALUE: Enter Value   MAX U-FACTOR:  Enter Factor</v>
      </c>
      <c r="E49" s="2"/>
      <c r="F49" s="2"/>
      <c r="G49" s="2"/>
      <c r="H49" s="2"/>
      <c r="I49" s="2"/>
      <c r="J49" s="2"/>
      <c r="K49" s="2"/>
      <c r="L49" s="2"/>
      <c r="M49" s="2"/>
      <c r="N49" s="2"/>
      <c r="O49" s="3"/>
      <c r="P49" s="2"/>
    </row>
    <row r="50" spans="2:16" ht="5.0999999999999996" customHeight="1">
      <c r="B50" s="2"/>
      <c r="C50" s="1"/>
      <c r="D50" s="2"/>
      <c r="E50" s="2"/>
      <c r="F50" s="2"/>
      <c r="G50" s="2"/>
      <c r="H50" s="2"/>
      <c r="I50" s="2"/>
      <c r="J50" s="2"/>
      <c r="K50" s="2"/>
      <c r="L50" s="2"/>
      <c r="M50" s="2"/>
      <c r="N50" s="2"/>
      <c r="O50" s="3"/>
      <c r="P50" s="2"/>
    </row>
    <row r="51" spans="2:16" ht="15" customHeight="1">
      <c r="B51" s="2"/>
      <c r="C51" s="1"/>
      <c r="D51" s="2" t="str">
        <f>"SEE SHEETS "&amp;variable_RoofArchSheets&amp; " FOR ROOF ASSEMBLIES"</f>
        <v>SEE SHEETS  FOR ROOF ASSEMBLIES</v>
      </c>
      <c r="E51" s="2"/>
      <c r="F51" s="2"/>
      <c r="G51" s="2"/>
      <c r="H51" s="2"/>
      <c r="I51" s="2"/>
      <c r="J51" s="2"/>
      <c r="K51" s="2"/>
      <c r="L51" s="2"/>
      <c r="M51" s="2"/>
      <c r="N51" s="2"/>
      <c r="O51" s="3"/>
      <c r="P51" s="2"/>
    </row>
    <row r="52" spans="2:16" ht="5.0999999999999996" customHeight="1">
      <c r="B52" s="2"/>
      <c r="C52" s="1"/>
      <c r="D52" s="4"/>
      <c r="E52" s="2"/>
      <c r="F52" s="2"/>
      <c r="G52" s="2"/>
      <c r="H52" s="2"/>
      <c r="I52" s="2"/>
      <c r="J52" s="2"/>
      <c r="K52" s="2"/>
      <c r="L52" s="2"/>
      <c r="M52" s="2"/>
      <c r="N52" s="2"/>
      <c r="O52" s="3"/>
      <c r="P52" s="2"/>
    </row>
    <row r="53" spans="2:16" ht="15" customHeight="1">
      <c r="B53" s="2"/>
      <c r="C53" s="1"/>
      <c r="D53" s="2" t="str">
        <f>"EXTERIOR WALLS ABOVE GRADE:  MIN R-VALUE: " &amp;variable_ExWallsAGR&amp; "  MAX U-FACTOR:  " &amp;variable_ExWallsAGU</f>
        <v>EXTERIOR WALLS ABOVE GRADE:  MIN R-VALUE: Enter Value  MAX U-FACTOR:  Enter Factor</v>
      </c>
      <c r="E53" s="2"/>
      <c r="F53" s="2"/>
      <c r="G53" s="2"/>
      <c r="H53" s="2"/>
      <c r="I53" s="2"/>
      <c r="J53" s="2"/>
      <c r="K53" s="2"/>
      <c r="L53" s="2"/>
      <c r="M53" s="2"/>
      <c r="N53" s="2"/>
      <c r="O53" s="3"/>
      <c r="P53" s="2"/>
    </row>
    <row r="54" spans="2:16" ht="5.0999999999999996" customHeight="1">
      <c r="B54" s="2"/>
      <c r="C54" s="1"/>
      <c r="D54" s="4"/>
      <c r="E54" s="2"/>
      <c r="F54" s="2"/>
      <c r="G54" s="2"/>
      <c r="H54" s="2"/>
      <c r="I54" s="2"/>
      <c r="J54" s="2"/>
      <c r="K54" s="2"/>
      <c r="L54" s="2"/>
      <c r="M54" s="2"/>
      <c r="N54" s="2"/>
      <c r="O54" s="3"/>
      <c r="P54" s="2"/>
    </row>
    <row r="55" spans="2:16" ht="15" customHeight="1">
      <c r="B55" s="2"/>
      <c r="C55" s="1"/>
      <c r="D55" s="2" t="str">
        <f>"EXTERIOR WALLS BELOW GRADE:  MIN R-VALUE: "&amp;variable_ExWallsBGR&amp;"  MAX U-FACTOR:  "&amp;variable_ExWallsBGU</f>
        <v>EXTERIOR WALLS BELOW GRADE:  MIN R-VALUE: Enter Value  MAX U-FACTOR:  Enter Factor</v>
      </c>
      <c r="E55" s="2"/>
      <c r="F55" s="2"/>
      <c r="G55" s="2"/>
      <c r="H55" s="2"/>
      <c r="I55" s="2"/>
      <c r="J55" s="2"/>
      <c r="K55" s="2"/>
      <c r="L55" s="2"/>
      <c r="M55" s="2"/>
      <c r="N55" s="2"/>
      <c r="O55" s="3"/>
      <c r="P55" s="2"/>
    </row>
    <row r="56" spans="2:16" ht="4.9000000000000004" customHeight="1">
      <c r="B56" s="2"/>
      <c r="C56" s="1"/>
      <c r="D56" s="2"/>
      <c r="E56" s="2"/>
      <c r="F56" s="2"/>
      <c r="G56" s="2"/>
      <c r="H56" s="2"/>
      <c r="I56" s="2"/>
      <c r="J56" s="2"/>
      <c r="K56" s="2"/>
      <c r="L56" s="2"/>
      <c r="M56" s="2"/>
      <c r="N56" s="2"/>
      <c r="O56" s="3"/>
      <c r="P56" s="2"/>
    </row>
    <row r="57" spans="2:16" ht="15" customHeight="1">
      <c r="B57" s="2"/>
      <c r="C57" s="1"/>
      <c r="D57" s="2" t="str">
        <f>"SEE SHEETS "&amp;variable_ExWallsArchSheets&amp;" FOR WALL ASSEMBLIES"</f>
        <v>SEE SHEETS  FOR WALL ASSEMBLIES</v>
      </c>
      <c r="E57" s="2"/>
      <c r="F57" s="2"/>
      <c r="G57" s="2"/>
      <c r="H57" s="2"/>
      <c r="I57" s="2"/>
      <c r="J57" s="2"/>
      <c r="K57" s="2"/>
      <c r="L57" s="2"/>
      <c r="M57" s="2"/>
      <c r="N57" s="2"/>
      <c r="O57" s="3"/>
      <c r="P57" s="2"/>
    </row>
    <row r="58" spans="2:16" ht="5.0999999999999996" customHeight="1">
      <c r="B58" s="2"/>
      <c r="C58" s="1"/>
      <c r="D58" s="2"/>
      <c r="E58" s="2"/>
      <c r="F58" s="2"/>
      <c r="G58" s="2"/>
      <c r="H58" s="2"/>
      <c r="I58" s="2"/>
      <c r="J58" s="2"/>
      <c r="K58" s="2"/>
      <c r="L58" s="2"/>
      <c r="M58" s="2"/>
      <c r="N58" s="2"/>
      <c r="O58" s="3"/>
      <c r="P58" s="2"/>
    </row>
    <row r="59" spans="2:16" ht="15" customHeight="1">
      <c r="B59" s="2"/>
      <c r="C59" s="1"/>
      <c r="D59" s="2" t="str">
        <f>"SLAB EDGE INSULATION R-VALUE:  "&amp;variable_SlabEdgeR&amp; "    SLAB EDGE INSULATION DEPTH:    "&amp;variable_SlabEdgeDepth</f>
        <v>SLAB EDGE INSULATION R-VALUE:  Enter Value    SLAB EDGE INSULATION DEPTH:    Enter Value</v>
      </c>
      <c r="E59" s="2"/>
      <c r="F59" s="2"/>
      <c r="G59" s="2"/>
      <c r="H59" s="12"/>
      <c r="I59" s="2"/>
      <c r="J59" s="2"/>
      <c r="K59" s="2"/>
      <c r="L59" s="2"/>
      <c r="M59" s="2"/>
      <c r="N59" s="2"/>
      <c r="O59" s="3"/>
      <c r="P59" s="2"/>
    </row>
    <row r="60" spans="2:16" ht="5.0999999999999996" customHeight="1">
      <c r="B60" s="2"/>
      <c r="C60" s="1"/>
      <c r="D60" s="2"/>
      <c r="E60" s="2"/>
      <c r="F60" s="2"/>
      <c r="G60" s="2"/>
      <c r="H60" s="12"/>
      <c r="I60" s="2"/>
      <c r="J60" s="2"/>
      <c r="K60" s="2"/>
      <c r="L60" s="2"/>
      <c r="M60" s="2"/>
      <c r="N60" s="2"/>
      <c r="O60" s="3"/>
      <c r="P60" s="2"/>
    </row>
    <row r="61" spans="2:16" ht="15" customHeight="1">
      <c r="B61" s="2"/>
      <c r="C61" s="1"/>
      <c r="D61" s="2" t="str">
        <f>"SEE SHEETS "&amp;variable_FloorArchSheets &amp;" FOR FLOOR ASSEMBLIES"</f>
        <v>SEE SHEETS  FOR FLOOR ASSEMBLIES</v>
      </c>
      <c r="E61" s="2"/>
      <c r="F61" s="2"/>
      <c r="G61" s="2"/>
      <c r="H61" s="12"/>
      <c r="I61" s="2"/>
      <c r="J61" s="2"/>
      <c r="K61" s="2"/>
      <c r="L61" s="2"/>
      <c r="M61" s="2"/>
      <c r="N61" s="2"/>
      <c r="O61" s="3"/>
      <c r="P61" s="2"/>
    </row>
    <row r="62" spans="2:16" ht="5.0999999999999996" customHeight="1">
      <c r="B62" s="2"/>
      <c r="C62" s="1"/>
      <c r="D62" s="2"/>
      <c r="E62" s="2"/>
      <c r="F62" s="2"/>
      <c r="G62" s="2"/>
      <c r="H62" s="12"/>
      <c r="I62" s="2"/>
      <c r="J62" s="2"/>
      <c r="K62" s="2"/>
      <c r="L62" s="2"/>
      <c r="M62" s="2"/>
      <c r="N62" s="2"/>
      <c r="O62" s="3"/>
      <c r="P62" s="2"/>
    </row>
    <row r="63" spans="2:16" ht="5.0999999999999996" customHeight="1">
      <c r="B63" s="2"/>
      <c r="C63" s="176"/>
      <c r="D63" s="177"/>
      <c r="E63" s="177"/>
      <c r="F63" s="177"/>
      <c r="G63" s="177"/>
      <c r="H63" s="178"/>
      <c r="I63" s="177"/>
      <c r="J63" s="177"/>
      <c r="K63" s="177"/>
      <c r="L63" s="177"/>
      <c r="M63" s="177"/>
      <c r="N63" s="177"/>
      <c r="O63" s="179"/>
      <c r="P63" s="2"/>
    </row>
    <row r="64" spans="2:16" ht="15" customHeight="1">
      <c r="B64" s="2"/>
      <c r="C64" s="1"/>
      <c r="D64" s="4" t="s">
        <v>5</v>
      </c>
      <c r="E64" s="2"/>
      <c r="F64" s="2"/>
      <c r="G64" s="2"/>
      <c r="H64" s="2"/>
      <c r="I64" s="2"/>
      <c r="J64" s="2"/>
      <c r="K64" s="2"/>
      <c r="L64" s="2"/>
      <c r="M64" s="2"/>
      <c r="N64" s="2"/>
      <c r="O64" s="3"/>
      <c r="P64" s="2"/>
    </row>
    <row r="65" spans="2:16" ht="4.9000000000000004" customHeight="1">
      <c r="B65" s="2"/>
      <c r="C65" s="1"/>
      <c r="D65" s="4"/>
      <c r="E65" s="2"/>
      <c r="F65" s="2"/>
      <c r="G65" s="2"/>
      <c r="H65" s="2"/>
      <c r="I65" s="2"/>
      <c r="J65" s="2"/>
      <c r="K65" s="2"/>
      <c r="L65" s="2"/>
      <c r="M65" s="2"/>
      <c r="N65" s="2"/>
      <c r="O65" s="3"/>
      <c r="P65" s="2"/>
    </row>
    <row r="66" spans="2:16" ht="15" customHeight="1">
      <c r="B66" s="2"/>
      <c r="C66" s="1"/>
      <c r="D66" s="5" t="str">
        <f>"FIXED WINDOWS:   MAX U-FACTOR: "&amp;variable_WDWfixedU&amp;"     MAX SHGC: "&amp;variable_WDWfixedSHGC</f>
        <v>FIXED WINDOWS:   MAX U-FACTOR: Enter Factor     MAX SHGC: Enter SHGC</v>
      </c>
      <c r="O66" s="3"/>
      <c r="P66" s="2"/>
    </row>
    <row r="67" spans="2:16" ht="4.9000000000000004" customHeight="1">
      <c r="B67" s="2"/>
      <c r="C67" s="1"/>
      <c r="D67" s="37"/>
      <c r="O67" s="3"/>
      <c r="P67" s="2"/>
    </row>
    <row r="68" spans="2:16" ht="15" customHeight="1">
      <c r="B68" s="2"/>
      <c r="C68" s="1"/>
      <c r="D68" s="5" t="str">
        <f>"OPERABLE WINDOWS:     MAX U-FACTOR: "&amp;variable_WDWOperableU&amp;"     MAX SHGC: "&amp;variable_WDWOperableSHGC</f>
        <v>OPERABLE WINDOWS:     MAX U-FACTOR: Enter Factor     MAX SHGC: Enter SHGC</v>
      </c>
      <c r="O68" s="3"/>
      <c r="P68" s="2"/>
    </row>
    <row r="69" spans="2:16" ht="5.0999999999999996" customHeight="1">
      <c r="B69" s="2"/>
      <c r="C69" s="1"/>
      <c r="O69" s="3"/>
      <c r="P69" s="2"/>
    </row>
    <row r="70" spans="2:16" ht="15" customHeight="1">
      <c r="B70" s="2"/>
      <c r="C70" s="1"/>
      <c r="D70" s="5" t="str">
        <f>"ENTRANCE DOORS:     MAX U-FACTOR: "&amp;variable_DRU&amp;"     MAX SHGC: "&amp;variable_DRSHGC</f>
        <v>ENTRANCE DOORS:     MAX U-FACTOR: Enter Factor     MAX SHGC: Enter SHGC</v>
      </c>
      <c r="O70" s="3"/>
      <c r="P70" s="2"/>
    </row>
    <row r="71" spans="2:16" ht="4.9000000000000004" customHeight="1">
      <c r="B71" s="2"/>
      <c r="C71" s="1"/>
      <c r="D71" s="37"/>
      <c r="O71" s="3"/>
      <c r="P71" s="2"/>
    </row>
    <row r="72" spans="2:16" ht="15" customHeight="1">
      <c r="B72" s="2"/>
      <c r="C72" s="1"/>
      <c r="D72" s="5" t="str">
        <f>"SKYLIGHTS:      MAX U-FACTOR: "&amp;variable_skylightU&amp;"     MAX SHGC: "&amp;variable_skylightSHGC</f>
        <v>SKYLIGHTS:      MAX U-FACTOR: Enter Factor     MAX SHGC: Enter SHGC</v>
      </c>
      <c r="O72" s="3"/>
      <c r="P72" s="2"/>
    </row>
    <row r="73" spans="2:16" ht="4.9000000000000004" customHeight="1">
      <c r="B73" s="2"/>
      <c r="C73" s="1"/>
      <c r="O73" s="3"/>
      <c r="P73" s="2"/>
    </row>
    <row r="74" spans="2:16" ht="15" customHeight="1">
      <c r="B74" s="2"/>
      <c r="C74" s="1"/>
      <c r="D74" s="5" t="str">
        <f>"SEE SHEETS "&amp;variable_WDWDRArchSheets &amp;" FOR WINDOW AND DOOR SCHEDULES"</f>
        <v>SEE SHEETS  FOR WINDOW AND DOOR SCHEDULES</v>
      </c>
      <c r="O74" s="3"/>
      <c r="P74" s="2"/>
    </row>
    <row r="75" spans="2:16" ht="5.0999999999999996" customHeight="1">
      <c r="B75" s="2"/>
      <c r="C75" s="1"/>
      <c r="O75" s="3"/>
      <c r="P75" s="2"/>
    </row>
    <row r="76" spans="2:16" ht="5.0999999999999996" customHeight="1">
      <c r="B76" s="2"/>
      <c r="C76" s="176"/>
      <c r="D76" s="180"/>
      <c r="E76" s="177"/>
      <c r="F76" s="177"/>
      <c r="G76" s="177"/>
      <c r="H76" s="177"/>
      <c r="I76" s="177"/>
      <c r="J76" s="177"/>
      <c r="K76" s="177"/>
      <c r="L76" s="177"/>
      <c r="M76" s="177"/>
      <c r="N76" s="177"/>
      <c r="O76" s="179"/>
      <c r="P76" s="2"/>
    </row>
    <row r="77" spans="2:16" ht="15" customHeight="1">
      <c r="B77" s="2"/>
      <c r="C77" s="1"/>
      <c r="D77" s="4" t="s">
        <v>103</v>
      </c>
      <c r="E77" s="2"/>
      <c r="F77" s="2"/>
      <c r="H77" s="305" t="str">
        <f>variable_OverallWDWRatio</f>
        <v/>
      </c>
      <c r="I77" s="305"/>
      <c r="J77" s="2"/>
      <c r="K77" s="2"/>
      <c r="L77" s="2"/>
      <c r="M77" s="2"/>
      <c r="N77" s="2"/>
      <c r="O77" s="3"/>
      <c r="P77" s="2"/>
    </row>
    <row r="78" spans="2:16" ht="5.0999999999999996" customHeight="1">
      <c r="B78" s="2"/>
      <c r="C78" s="1"/>
      <c r="E78" s="2"/>
      <c r="F78" s="2"/>
      <c r="G78" s="2"/>
      <c r="H78" s="2"/>
      <c r="I78" s="2"/>
      <c r="J78" s="2"/>
      <c r="K78" s="2"/>
      <c r="L78" s="2"/>
      <c r="M78" s="2"/>
      <c r="N78" s="2"/>
      <c r="O78" s="3"/>
      <c r="P78" s="2"/>
    </row>
    <row r="79" spans="2:16" ht="15" customHeight="1">
      <c r="B79" s="2"/>
      <c r="C79" s="1"/>
      <c r="D79" s="56"/>
      <c r="E79" s="2" t="s">
        <v>104</v>
      </c>
      <c r="F79" s="2"/>
      <c r="G79" s="2"/>
      <c r="H79" s="2"/>
      <c r="I79" s="2"/>
      <c r="J79" s="2"/>
      <c r="K79" s="305" t="str">
        <f>variable_WWREpercent</f>
        <v/>
      </c>
      <c r="L79" s="305"/>
      <c r="M79" s="2"/>
      <c r="N79" s="2"/>
      <c r="O79" s="3"/>
      <c r="P79" s="2"/>
    </row>
    <row r="80" spans="2:16" ht="4.9000000000000004" customHeight="1">
      <c r="B80" s="2"/>
      <c r="C80" s="1"/>
      <c r="E80" s="2"/>
      <c r="F80" s="2"/>
      <c r="G80" s="2"/>
      <c r="H80" s="2"/>
      <c r="I80" s="2"/>
      <c r="J80" s="2"/>
      <c r="K80" s="13"/>
      <c r="L80" s="2"/>
      <c r="M80" s="2"/>
      <c r="N80" s="2"/>
      <c r="O80" s="3"/>
      <c r="P80" s="2"/>
    </row>
    <row r="81" spans="2:16" ht="15" customHeight="1">
      <c r="B81" s="2"/>
      <c r="C81" s="1"/>
      <c r="D81" s="2"/>
      <c r="E81" s="2" t="s">
        <v>105</v>
      </c>
      <c r="F81" s="2"/>
      <c r="G81" s="2"/>
      <c r="H81" s="2"/>
      <c r="I81" s="2"/>
      <c r="J81" s="2"/>
      <c r="K81" s="305" t="str">
        <f>variable_WWRWpercent</f>
        <v/>
      </c>
      <c r="L81" s="305"/>
      <c r="M81" s="2"/>
      <c r="N81" s="2"/>
      <c r="O81" s="3"/>
      <c r="P81" s="2"/>
    </row>
    <row r="82" spans="2:16" ht="4.9000000000000004" customHeight="1">
      <c r="B82" s="2"/>
      <c r="C82" s="1"/>
      <c r="D82" s="4"/>
      <c r="E82" s="12"/>
      <c r="F82" s="2"/>
      <c r="G82" s="2"/>
      <c r="H82" s="2"/>
      <c r="I82" s="2"/>
      <c r="J82" s="2"/>
      <c r="K82" s="2"/>
      <c r="L82" s="2"/>
      <c r="M82" s="2"/>
      <c r="N82" s="2"/>
      <c r="O82" s="3"/>
      <c r="P82" s="2"/>
    </row>
    <row r="83" spans="2:16" ht="15" customHeight="1">
      <c r="B83" s="2"/>
      <c r="C83" s="1"/>
      <c r="D83" s="304" t="str">
        <f>"SEE SHEETS "&amp;variable_ELEVArchSheets &amp;" FOR BUILDING ELEVATIONS SHOWING SHADING AND CALCULATIONS"</f>
        <v>SEE SHEETS ADD SHEET NUMBERS(S) HERE FOR BUILDING ELEVATIONS SHOWING SHADING AND CALCULATIONS</v>
      </c>
      <c r="E83" s="304"/>
      <c r="F83" s="304"/>
      <c r="G83" s="304"/>
      <c r="H83" s="304"/>
      <c r="I83" s="304"/>
      <c r="J83" s="304"/>
      <c r="K83" s="304"/>
      <c r="L83" s="304"/>
      <c r="M83" s="304"/>
      <c r="N83" s="304"/>
      <c r="O83" s="3"/>
      <c r="P83" s="2"/>
    </row>
    <row r="84" spans="2:16" ht="15" customHeight="1">
      <c r="B84" s="2"/>
      <c r="C84" s="1"/>
      <c r="D84" s="304"/>
      <c r="E84" s="304"/>
      <c r="F84" s="304"/>
      <c r="G84" s="304"/>
      <c r="H84" s="304"/>
      <c r="I84" s="304"/>
      <c r="J84" s="304"/>
      <c r="K84" s="304"/>
      <c r="L84" s="304"/>
      <c r="M84" s="304"/>
      <c r="N84" s="304"/>
      <c r="O84" s="3"/>
      <c r="P84" s="2"/>
    </row>
    <row r="85" spans="2:16" ht="9.9499999999999993" customHeight="1">
      <c r="B85" s="2"/>
      <c r="C85" s="1"/>
      <c r="D85" s="92"/>
      <c r="E85" s="92"/>
      <c r="F85" s="92"/>
      <c r="G85" s="92"/>
      <c r="H85" s="92"/>
      <c r="I85" s="92"/>
      <c r="J85" s="92"/>
      <c r="K85" s="92"/>
      <c r="L85" s="92"/>
      <c r="M85" s="92"/>
      <c r="N85" s="92"/>
      <c r="O85" s="3"/>
      <c r="P85" s="2"/>
    </row>
    <row r="86" spans="2:16" ht="5.0999999999999996" customHeight="1" outlineLevel="1">
      <c r="B86" s="2"/>
      <c r="C86" s="176"/>
      <c r="D86" s="182"/>
      <c r="E86" s="183"/>
      <c r="F86" s="183"/>
      <c r="G86" s="183"/>
      <c r="H86" s="183"/>
      <c r="I86" s="183"/>
      <c r="J86" s="183"/>
      <c r="K86" s="183"/>
      <c r="L86" s="183"/>
      <c r="M86" s="183"/>
      <c r="N86" s="183"/>
      <c r="O86" s="179"/>
      <c r="P86" s="2"/>
    </row>
    <row r="87" spans="2:16" ht="15" customHeight="1" outlineLevel="1">
      <c r="B87" s="2"/>
      <c r="C87" s="1"/>
      <c r="D87" s="4" t="s">
        <v>107</v>
      </c>
      <c r="E87" s="92"/>
      <c r="F87" s="92"/>
      <c r="G87" s="92"/>
      <c r="H87" s="92"/>
      <c r="I87" s="92"/>
      <c r="J87" s="92"/>
      <c r="K87" s="92"/>
      <c r="L87" s="92"/>
      <c r="M87" s="92"/>
      <c r="N87" s="92"/>
      <c r="O87" s="3"/>
      <c r="P87" s="2"/>
    </row>
    <row r="88" spans="2:16" ht="5.0999999999999996" customHeight="1" outlineLevel="1">
      <c r="B88" s="2"/>
      <c r="C88" s="1"/>
      <c r="D88" s="6"/>
      <c r="E88" s="92"/>
      <c r="F88" s="92"/>
      <c r="G88" s="92"/>
      <c r="H88" s="92"/>
      <c r="I88" s="92"/>
      <c r="J88" s="92"/>
      <c r="K88" s="92"/>
      <c r="L88" s="92"/>
      <c r="M88" s="92"/>
      <c r="N88" s="92"/>
      <c r="O88" s="3"/>
      <c r="P88" s="2"/>
    </row>
    <row r="89" spans="2:16" ht="15" customHeight="1" outlineLevel="1">
      <c r="B89" s="2"/>
      <c r="C89" s="1"/>
      <c r="D89" s="5" t="str" cm="1">
        <f t="array" ref="D89">IFERROR("PERCENT COMPARED TO CODE: " &amp;TEXT(variable_COMCHECKPERCENTperf, "0.0%"),"")</f>
        <v>PERCENT COMPARED TO CODE: ENTER %</v>
      </c>
      <c r="H89" s="92"/>
      <c r="J89" s="92"/>
      <c r="K89" s="92"/>
      <c r="L89" s="92"/>
      <c r="M89" s="92"/>
      <c r="N89" s="92"/>
      <c r="O89" s="3"/>
      <c r="P89" s="2"/>
    </row>
    <row r="90" spans="2:16" ht="9.9499999999999993" customHeight="1" outlineLevel="1">
      <c r="B90" s="2"/>
      <c r="C90" s="1"/>
      <c r="H90" s="92"/>
      <c r="J90" s="92"/>
      <c r="K90" s="92"/>
      <c r="L90" s="92"/>
      <c r="M90" s="92"/>
      <c r="N90" s="92"/>
      <c r="O90" s="3"/>
      <c r="P90" s="2"/>
    </row>
    <row r="91" spans="2:16" ht="5.0999999999999996" customHeight="1">
      <c r="B91" s="2"/>
      <c r="C91" s="170"/>
      <c r="D91" s="174"/>
      <c r="E91" s="174"/>
      <c r="F91" s="174"/>
      <c r="G91" s="174"/>
      <c r="H91" s="175"/>
      <c r="I91" s="174"/>
      <c r="J91" s="175"/>
      <c r="K91" s="175"/>
      <c r="L91" s="175"/>
      <c r="M91" s="175"/>
      <c r="N91" s="175"/>
      <c r="O91" s="172"/>
      <c r="P91" s="2"/>
    </row>
    <row r="92" spans="2:16" ht="15" customHeight="1">
      <c r="B92" s="2"/>
      <c r="C92" s="1"/>
      <c r="D92" s="6" t="s">
        <v>10</v>
      </c>
      <c r="E92" s="2"/>
      <c r="F92" s="2"/>
      <c r="H92" s="2"/>
      <c r="I92" s="2"/>
      <c r="J92" s="2"/>
      <c r="K92" s="2"/>
      <c r="L92" s="2"/>
      <c r="M92" s="2"/>
      <c r="N92" s="2"/>
      <c r="O92" s="3"/>
      <c r="P92" s="2"/>
    </row>
    <row r="93" spans="2:16" ht="5.0999999999999996" customHeight="1">
      <c r="B93" s="2"/>
      <c r="C93" s="1"/>
      <c r="E93" s="2"/>
      <c r="F93" s="2"/>
      <c r="G93" s="2"/>
      <c r="H93" s="2"/>
      <c r="I93" s="2"/>
      <c r="J93" s="2"/>
      <c r="K93" s="2"/>
      <c r="L93" s="2"/>
      <c r="M93" s="2"/>
      <c r="N93" s="2"/>
      <c r="O93" s="3"/>
      <c r="P93" s="2"/>
    </row>
    <row r="94" spans="2:16" ht="15" customHeight="1">
      <c r="B94" s="2"/>
      <c r="C94" s="1"/>
      <c r="D94" s="5" t="str">
        <f>"SIMULATION PROGRAM USED: "&amp;variable_SimProg</f>
        <v xml:space="preserve">SIMULATION PROGRAM USED: </v>
      </c>
      <c r="E94" s="2"/>
      <c r="F94" s="2"/>
      <c r="G94" s="2"/>
      <c r="H94" s="2"/>
      <c r="K94" s="11"/>
      <c r="L94" s="2"/>
      <c r="M94" s="2"/>
      <c r="N94" s="2"/>
      <c r="O94" s="3"/>
      <c r="P94" s="2"/>
    </row>
    <row r="95" spans="2:16" ht="5.0999999999999996" customHeight="1">
      <c r="B95" s="2"/>
      <c r="C95" s="1"/>
      <c r="E95" s="2"/>
      <c r="F95" s="2"/>
      <c r="G95" s="2"/>
      <c r="H95" s="2"/>
      <c r="K95" s="2"/>
      <c r="L95" s="2"/>
      <c r="M95" s="2"/>
      <c r="N95" s="2"/>
      <c r="O95" s="3"/>
      <c r="P95" s="2"/>
    </row>
    <row r="96" spans="2:16" ht="15" customHeight="1">
      <c r="B96" s="2"/>
      <c r="C96" s="1"/>
      <c r="D96" s="5" t="str">
        <f>"VERSION OF SIMULATION PROGRAM: "&amp;variable_SimProgVer</f>
        <v xml:space="preserve">VERSION OF SIMULATION PROGRAM: </v>
      </c>
      <c r="E96" s="2"/>
      <c r="F96" s="2"/>
      <c r="G96" s="2"/>
      <c r="H96" s="2"/>
      <c r="K96" s="11"/>
      <c r="L96" s="2"/>
      <c r="M96" s="2"/>
      <c r="N96" s="2"/>
      <c r="O96" s="3"/>
      <c r="P96" s="2"/>
    </row>
    <row r="97" spans="2:16" ht="5.0999999999999996" customHeight="1">
      <c r="B97" s="2"/>
      <c r="C97" s="1"/>
      <c r="E97" s="2"/>
      <c r="F97" s="2"/>
      <c r="G97" s="2"/>
      <c r="H97" s="2"/>
      <c r="K97" s="11"/>
      <c r="L97" s="2"/>
      <c r="M97" s="2"/>
      <c r="N97" s="2"/>
      <c r="O97" s="3"/>
      <c r="P97" s="2"/>
    </row>
    <row r="98" spans="2:16" ht="15" customHeight="1">
      <c r="B98" s="2"/>
      <c r="C98" s="1"/>
      <c r="D98" s="5" t="str">
        <f>"WEATHER DATA LOCATION: "&amp;variable_WeatherData</f>
        <v xml:space="preserve">WEATHER DATA LOCATION: </v>
      </c>
      <c r="E98" s="2"/>
      <c r="F98" s="2"/>
      <c r="G98" s="2"/>
      <c r="H98" s="2"/>
      <c r="K98" s="11"/>
      <c r="L98" s="2"/>
      <c r="M98" s="2"/>
      <c r="N98" s="2"/>
      <c r="O98" s="3"/>
      <c r="P98" s="2"/>
    </row>
    <row r="99" spans="2:16" ht="5.0999999999999996" customHeight="1">
      <c r="B99" s="2"/>
      <c r="C99" s="1"/>
      <c r="E99" s="2"/>
      <c r="F99" s="2"/>
      <c r="G99" s="2"/>
      <c r="H99" s="2"/>
      <c r="K99" s="11"/>
      <c r="L99" s="2"/>
      <c r="M99" s="2"/>
      <c r="N99" s="2"/>
      <c r="O99" s="3"/>
      <c r="P99" s="2"/>
    </row>
    <row r="100" spans="2:16" ht="15" customHeight="1">
      <c r="B100" s="2"/>
      <c r="C100" s="1"/>
      <c r="D100" s="5" t="str">
        <f>"PURCHASED ENERGY RATE(S): "&amp;_xlfn.TEXTJOIN(", ", TRUE,
    IF(variable_PurchasedRate1&lt;&gt;0, TEXT(variable_PurchasedRate1,"$#,##0.00") &amp; " " &amp; variable_PurchasedRate1Unit, ""),
    IF(variable_PurchasedRate2&lt;&gt;0, TEXT(variable_PurchasedRate2,"$#,##0.00") &amp; " " &amp; variable_PurchasedRate2Unit, ""),
    IF(variable_PurchasedRate3&lt;&gt;0, TEXT(variable_PurchasedRate3,"$#,##0.00") &amp; " " &amp; variable_PurchasedRate3Unit, ""),
    IF(variable_PurchasedRate4&lt;&gt;0, TEXT(variable_PurchasedRate4,"$#,##0.00") &amp; " " &amp; variable_PurchasedRate4Unit, "")
)</f>
        <v xml:space="preserve">PURCHASED ENERGY RATE(S): </v>
      </c>
      <c r="E100" s="2"/>
      <c r="F100" s="2"/>
      <c r="G100" s="2"/>
      <c r="H100" s="2"/>
      <c r="K100" s="11"/>
      <c r="L100" s="2"/>
      <c r="M100" s="2"/>
      <c r="N100" s="2"/>
      <c r="O100" s="3"/>
      <c r="P100" s="2"/>
    </row>
    <row r="101" spans="2:16" ht="5.0999999999999996" customHeight="1">
      <c r="B101" s="2"/>
      <c r="C101" s="1"/>
      <c r="E101" s="2"/>
      <c r="F101" s="2"/>
      <c r="G101" s="2"/>
      <c r="H101" s="2"/>
      <c r="J101" s="11"/>
      <c r="K101" s="2"/>
      <c r="L101" s="2"/>
      <c r="M101" s="2"/>
      <c r="N101" s="2"/>
      <c r="O101" s="3"/>
      <c r="P101" s="2"/>
    </row>
    <row r="102" spans="2:16" ht="15" customHeight="1">
      <c r="B102" s="2"/>
      <c r="C102" s="1"/>
      <c r="D102" s="5" t="str">
        <f>"AMOUNT OF ON-SITE RENEWABLE ENERGY CLAIMED: "&amp;variable_OnsiteEnergy</f>
        <v xml:space="preserve">AMOUNT OF ON-SITE RENEWABLE ENERGY CLAIMED: </v>
      </c>
      <c r="E102" s="2"/>
      <c r="F102" s="2"/>
      <c r="G102" s="2"/>
      <c r="H102" s="2"/>
      <c r="J102" s="11"/>
      <c r="K102" s="2"/>
      <c r="L102" s="2"/>
      <c r="M102" s="2"/>
      <c r="N102" s="2"/>
      <c r="O102" s="3"/>
      <c r="P102" s="2"/>
    </row>
    <row r="103" spans="2:16" ht="5.0999999999999996" customHeight="1">
      <c r="B103" s="2"/>
      <c r="C103" s="1"/>
      <c r="E103" s="2"/>
      <c r="F103" s="2"/>
      <c r="G103" s="2"/>
      <c r="H103" s="2"/>
      <c r="J103" s="11"/>
      <c r="K103" s="2"/>
      <c r="L103" s="2"/>
      <c r="M103" s="2"/>
      <c r="N103" s="2"/>
      <c r="O103" s="3"/>
      <c r="P103" s="2"/>
    </row>
    <row r="104" spans="2:16" ht="15" customHeight="1">
      <c r="B104" s="2"/>
      <c r="C104" s="1"/>
      <c r="D104" s="5" t="str">
        <f>"BUILDING TYPE: "&amp;variable_buildingtypePRM</f>
        <v>BUILDING TYPE: SELECT ONE</v>
      </c>
      <c r="E104" s="2"/>
      <c r="F104" s="2"/>
      <c r="G104" s="2"/>
      <c r="H104" s="2"/>
      <c r="J104" s="11"/>
      <c r="K104" s="2"/>
      <c r="L104" s="2"/>
      <c r="M104" s="2"/>
      <c r="N104" s="2"/>
      <c r="O104" s="3"/>
      <c r="P104" s="2"/>
    </row>
    <row r="105" spans="2:16" ht="5.0999999999999996" customHeight="1">
      <c r="B105" s="2"/>
      <c r="C105" s="1"/>
      <c r="E105" s="2"/>
      <c r="F105" s="2"/>
      <c r="G105" s="2"/>
      <c r="H105" s="2"/>
      <c r="J105" s="11"/>
      <c r="K105" s="2"/>
      <c r="L105" s="2"/>
      <c r="M105" s="2"/>
      <c r="N105" s="2"/>
      <c r="O105" s="3"/>
      <c r="P105" s="2"/>
    </row>
    <row r="106" spans="2:16" ht="5.0999999999999996" customHeight="1">
      <c r="B106" s="2"/>
      <c r="C106" s="176"/>
      <c r="D106" s="182"/>
      <c r="E106" s="177"/>
      <c r="F106" s="177"/>
      <c r="G106" s="177"/>
      <c r="H106" s="177"/>
      <c r="I106" s="177"/>
      <c r="J106" s="177"/>
      <c r="K106" s="177"/>
      <c r="L106" s="177"/>
      <c r="M106" s="177"/>
      <c r="N106" s="177"/>
      <c r="O106" s="179"/>
      <c r="P106" s="2"/>
    </row>
    <row r="107" spans="2:16" ht="15" customHeight="1">
      <c r="B107" s="2"/>
      <c r="C107" s="1"/>
      <c r="D107" s="4" t="s">
        <v>11</v>
      </c>
      <c r="F107" s="2"/>
      <c r="G107" s="2"/>
      <c r="H107" s="2"/>
      <c r="I107" s="2"/>
      <c r="J107" s="2"/>
      <c r="K107" s="2"/>
      <c r="L107" s="2"/>
      <c r="M107" s="2"/>
      <c r="N107" s="2"/>
      <c r="O107" s="3"/>
      <c r="P107" s="2"/>
    </row>
    <row r="108" spans="2:16" ht="5.0999999999999996" customHeight="1">
      <c r="B108" s="2"/>
      <c r="C108" s="1"/>
      <c r="E108" s="2"/>
      <c r="F108" s="2"/>
      <c r="G108" s="2"/>
      <c r="H108" s="2"/>
      <c r="I108" s="2"/>
      <c r="J108" s="2"/>
      <c r="K108" s="2"/>
      <c r="L108" s="2"/>
      <c r="M108" s="2"/>
      <c r="N108" s="2"/>
      <c r="O108" s="3"/>
      <c r="P108" s="2"/>
    </row>
    <row r="109" spans="2:16" ht="15" customHeight="1">
      <c r="B109" s="2"/>
      <c r="C109" s="1"/>
      <c r="D109" s="2" t="str">
        <f>"BASELINE BUILDING UNREGULATED ENERGY COST: "&amp;TEXT(variable_BBUEC,"$#,##0.00")</f>
        <v>BASELINE BUILDING UNREGULATED ENERGY COST: $0.00</v>
      </c>
      <c r="E109" s="13"/>
      <c r="F109" s="2"/>
      <c r="G109" s="2"/>
      <c r="H109" s="2"/>
      <c r="I109" s="2"/>
      <c r="J109" s="2"/>
      <c r="L109" s="2"/>
      <c r="M109" s="2"/>
      <c r="N109" s="2"/>
      <c r="O109" s="3"/>
      <c r="P109" s="2"/>
    </row>
    <row r="110" spans="2:16" ht="5.0999999999999996" customHeight="1">
      <c r="B110" s="2"/>
      <c r="C110" s="1"/>
      <c r="D110" s="4"/>
      <c r="E110" s="2"/>
      <c r="F110" s="2"/>
      <c r="G110" s="2"/>
      <c r="H110" s="2"/>
      <c r="I110" s="2"/>
      <c r="J110" s="2"/>
      <c r="K110" s="2"/>
      <c r="L110" s="2"/>
      <c r="M110" s="2"/>
      <c r="N110" s="2"/>
      <c r="O110" s="3"/>
      <c r="P110" s="2"/>
    </row>
    <row r="111" spans="2:16" ht="15" customHeight="1">
      <c r="B111" s="2"/>
      <c r="C111" s="1"/>
      <c r="D111" s="2" t="str">
        <f>"BASELINE BUILDING REGULATED ENERGY COST: "&amp;TEXT(variable_BBREC,"$#,##0.00")</f>
        <v>BASELINE BUILDING REGULATED ENERGY COST: $0.00</v>
      </c>
      <c r="E111" s="13"/>
      <c r="F111" s="2"/>
      <c r="G111" s="2"/>
      <c r="H111" s="2"/>
      <c r="I111" s="2"/>
      <c r="J111" s="2"/>
      <c r="L111" s="2"/>
      <c r="M111" s="2"/>
      <c r="N111" s="2"/>
      <c r="O111" s="3"/>
      <c r="P111" s="2"/>
    </row>
    <row r="112" spans="2:16" ht="5.0999999999999996" customHeight="1">
      <c r="B112" s="2"/>
      <c r="C112" s="1"/>
      <c r="D112" s="2"/>
      <c r="E112" s="13"/>
      <c r="F112" s="2"/>
      <c r="G112" s="2"/>
      <c r="H112" s="2"/>
      <c r="I112" s="2"/>
      <c r="J112" s="2"/>
      <c r="L112" s="2"/>
      <c r="M112" s="2"/>
      <c r="N112" s="2"/>
      <c r="O112" s="3"/>
      <c r="P112" s="2"/>
    </row>
    <row r="113" spans="1:17" ht="15" customHeight="1">
      <c r="B113" s="2"/>
      <c r="C113" s="1"/>
      <c r="D113" s="2" t="str">
        <f xml:space="preserve"> "BUILDING TYPE: "&amp;variable_buildingtypePRM</f>
        <v>BUILDING TYPE: SELECT ONE</v>
      </c>
      <c r="E113" s="13"/>
      <c r="F113" s="2"/>
      <c r="G113" s="2"/>
      <c r="H113" s="2"/>
      <c r="I113" s="2"/>
      <c r="J113" s="2"/>
      <c r="L113" s="2"/>
      <c r="M113" s="2"/>
      <c r="N113" s="2"/>
      <c r="O113" s="3"/>
      <c r="P113" s="2"/>
    </row>
    <row r="114" spans="1:17" ht="5.0999999999999996" customHeight="1">
      <c r="B114" s="2"/>
      <c r="C114" s="1"/>
      <c r="D114" s="2"/>
      <c r="E114" s="13"/>
      <c r="F114" s="2"/>
      <c r="G114" s="2"/>
      <c r="H114" s="2"/>
      <c r="I114" s="2"/>
      <c r="J114" s="2"/>
      <c r="K114" s="2"/>
      <c r="L114" s="2"/>
      <c r="M114" s="2"/>
      <c r="N114" s="2"/>
      <c r="O114" s="3"/>
      <c r="P114" s="2"/>
    </row>
    <row r="115" spans="1:17" ht="15" customHeight="1">
      <c r="B115" s="2"/>
      <c r="C115" s="1"/>
      <c r="D115" s="5" t="str">
        <f>"BASELINE BUILDING PERFORMANCE FACTOR (BPF): "&amp;variable_BPF</f>
        <v xml:space="preserve">BASELINE BUILDING PERFORMANCE FACTOR (BPF): </v>
      </c>
      <c r="E115" s="2"/>
      <c r="F115" s="2"/>
      <c r="G115" s="2"/>
      <c r="H115" s="2"/>
      <c r="I115" s="2"/>
      <c r="J115" s="11"/>
      <c r="K115" s="2"/>
      <c r="L115" s="2"/>
      <c r="M115" s="2"/>
      <c r="N115" s="2"/>
      <c r="O115" s="3"/>
      <c r="P115" s="2"/>
    </row>
    <row r="116" spans="1:17" ht="5.0999999999999996" customHeight="1">
      <c r="B116" s="2"/>
      <c r="C116" s="1"/>
      <c r="E116" s="2"/>
      <c r="F116" s="2"/>
      <c r="G116" s="2"/>
      <c r="H116" s="2"/>
      <c r="I116" s="2"/>
      <c r="J116" s="2"/>
      <c r="K116" s="2"/>
      <c r="L116" s="2"/>
      <c r="M116" s="2"/>
      <c r="N116" s="2"/>
      <c r="O116" s="3"/>
      <c r="P116" s="2"/>
    </row>
    <row r="117" spans="1:17" ht="15" customHeight="1">
      <c r="B117" s="2"/>
      <c r="C117" s="1"/>
      <c r="D117" s="2" t="str">
        <f>"BASELINE BUILDING PERFORMANCE: "&amp;variable_BBP</f>
        <v xml:space="preserve">BASELINE BUILDING PERFORMANCE: </v>
      </c>
      <c r="E117" s="2"/>
      <c r="F117" s="2"/>
      <c r="G117" s="2"/>
      <c r="H117" s="2"/>
      <c r="I117" s="2"/>
      <c r="J117" s="11"/>
      <c r="K117" s="2"/>
      <c r="L117" s="2"/>
      <c r="M117" s="2"/>
      <c r="N117" s="2"/>
      <c r="O117" s="3"/>
      <c r="P117" s="2"/>
    </row>
    <row r="118" spans="1:17" ht="5.0999999999999996" customHeight="1">
      <c r="B118" s="2"/>
      <c r="C118" s="1"/>
      <c r="D118" s="2"/>
      <c r="E118" s="2"/>
      <c r="F118" s="2"/>
      <c r="G118" s="2"/>
      <c r="H118" s="2"/>
      <c r="I118" s="2"/>
      <c r="J118" s="2"/>
      <c r="K118" s="2"/>
      <c r="L118" s="2"/>
      <c r="M118" s="2"/>
      <c r="N118" s="2"/>
      <c r="O118" s="3"/>
      <c r="P118" s="2"/>
    </row>
    <row r="119" spans="1:17" ht="15" customHeight="1">
      <c r="B119" s="2"/>
      <c r="C119" s="1"/>
      <c r="D119" s="5" t="str">
        <f>"PROPOSED BUILDING PERFORMANCE: "&amp;variable_ProposedPerformance</f>
        <v xml:space="preserve">PROPOSED BUILDING PERFORMANCE: </v>
      </c>
      <c r="E119" s="13"/>
      <c r="F119" s="2"/>
      <c r="G119" s="2"/>
      <c r="H119" s="2"/>
      <c r="I119" s="2"/>
      <c r="J119" s="11"/>
      <c r="K119" s="2"/>
      <c r="L119" s="2"/>
      <c r="M119" s="2"/>
      <c r="N119" s="2"/>
      <c r="O119" s="3"/>
      <c r="P119" s="2"/>
    </row>
    <row r="120" spans="1:17" ht="5.0999999999999996" customHeight="1">
      <c r="B120" s="2"/>
      <c r="C120" s="1"/>
      <c r="E120" s="13"/>
      <c r="F120" s="2"/>
      <c r="G120" s="2"/>
      <c r="H120" s="2"/>
      <c r="I120" s="2"/>
      <c r="J120" s="2"/>
      <c r="K120" s="2"/>
      <c r="L120" s="2"/>
      <c r="M120" s="2"/>
      <c r="N120" s="2"/>
      <c r="O120" s="3"/>
      <c r="P120" s="2"/>
    </row>
    <row r="121" spans="1:17" ht="15" customHeight="1">
      <c r="B121" s="2"/>
      <c r="C121" s="1"/>
      <c r="D121" s="5" t="s">
        <v>12</v>
      </c>
      <c r="E121" s="2"/>
      <c r="F121" s="2"/>
      <c r="H121" s="311" t="str">
        <f>variable_PCI</f>
        <v/>
      </c>
      <c r="I121" s="311"/>
      <c r="J121" s="311"/>
      <c r="K121" s="2"/>
      <c r="L121" s="2"/>
      <c r="M121" s="2"/>
      <c r="N121" s="2"/>
      <c r="O121" s="3"/>
      <c r="P121" s="2"/>
    </row>
    <row r="122" spans="1:17" ht="5.0999999999999996" customHeight="1">
      <c r="B122" s="2"/>
      <c r="C122" s="1"/>
      <c r="D122" s="2"/>
      <c r="E122" s="2"/>
      <c r="F122" s="2"/>
      <c r="G122" s="2"/>
      <c r="H122" s="2"/>
      <c r="I122" s="2"/>
      <c r="J122" s="11"/>
      <c r="K122" s="2"/>
      <c r="L122" s="2"/>
      <c r="M122" s="2"/>
      <c r="N122" s="2"/>
      <c r="O122" s="3"/>
      <c r="P122" s="2"/>
    </row>
    <row r="123" spans="1:17" ht="15" customHeight="1">
      <c r="B123" s="2"/>
      <c r="C123" s="1"/>
      <c r="D123" s="16" t="str">
        <f>"PERFORMANCE COST INDEX TARGET (PCIt): "&amp;variable_PCIT</f>
        <v xml:space="preserve">PERFORMANCE COST INDEX TARGET (PCIt): </v>
      </c>
      <c r="E123" s="2"/>
      <c r="F123" s="2"/>
      <c r="G123" s="2"/>
      <c r="H123" s="2"/>
      <c r="I123" s="2"/>
      <c r="J123" s="11"/>
      <c r="K123" s="2"/>
      <c r="L123" s="2"/>
      <c r="M123" s="2"/>
      <c r="N123" s="2"/>
      <c r="O123" s="3"/>
      <c r="P123" s="2"/>
    </row>
    <row r="124" spans="1:17" ht="9.9499999999999993" customHeight="1" thickBot="1">
      <c r="B124" s="2"/>
      <c r="C124" s="8"/>
      <c r="D124" s="9"/>
      <c r="E124" s="9"/>
      <c r="F124" s="9"/>
      <c r="G124" s="9"/>
      <c r="H124" s="9"/>
      <c r="I124" s="9"/>
      <c r="J124" s="9"/>
      <c r="K124" s="9"/>
      <c r="L124" s="9"/>
      <c r="M124" s="9"/>
      <c r="N124" s="9"/>
      <c r="O124" s="10"/>
      <c r="P124" s="2"/>
    </row>
    <row r="125" spans="1:17" ht="10.15" customHeight="1">
      <c r="B125" s="2"/>
      <c r="C125" s="2"/>
      <c r="E125" s="13"/>
      <c r="F125" s="2"/>
      <c r="G125" s="2"/>
      <c r="I125" s="11"/>
      <c r="J125" s="11"/>
      <c r="K125" s="2"/>
      <c r="L125" s="2"/>
      <c r="M125" s="2"/>
      <c r="N125" s="2"/>
      <c r="O125" s="2"/>
      <c r="P125" s="2"/>
    </row>
    <row r="126" spans="1:17" ht="15" customHeight="1">
      <c r="A126" s="146"/>
      <c r="B126" s="147"/>
      <c r="C126" s="310" t="s">
        <v>13</v>
      </c>
      <c r="D126" s="310"/>
      <c r="E126" s="310"/>
      <c r="F126" s="310"/>
      <c r="G126" s="310"/>
      <c r="H126" s="310"/>
      <c r="I126" s="310"/>
      <c r="J126" s="310"/>
      <c r="K126" s="310"/>
      <c r="L126" s="310"/>
      <c r="M126" s="310"/>
      <c r="N126" s="310"/>
      <c r="O126" s="310"/>
      <c r="P126" s="148"/>
      <c r="Q126" s="146"/>
    </row>
    <row r="127" spans="1:17" ht="5.0999999999999996" customHeight="1">
      <c r="A127" s="146"/>
      <c r="B127" s="147"/>
      <c r="C127" s="147"/>
      <c r="D127" s="146"/>
      <c r="E127" s="148"/>
      <c r="F127" s="148"/>
      <c r="G127" s="148"/>
      <c r="H127" s="148"/>
      <c r="I127" s="148"/>
      <c r="J127" s="148"/>
      <c r="K127" s="148"/>
      <c r="L127" s="147"/>
      <c r="M127" s="147"/>
      <c r="N127" s="147"/>
      <c r="O127" s="147"/>
      <c r="P127" s="148"/>
      <c r="Q127" s="146"/>
    </row>
    <row r="128" spans="1:17" ht="17.25" customHeight="1">
      <c r="A128" s="146"/>
      <c r="B128" s="147"/>
      <c r="C128" s="149" t="s">
        <v>7</v>
      </c>
      <c r="D128" s="150"/>
      <c r="E128" s="141" t="s">
        <v>9</v>
      </c>
      <c r="F128" s="143"/>
      <c r="G128" s="143"/>
      <c r="H128" s="145" t="s">
        <v>14</v>
      </c>
      <c r="I128" s="143"/>
      <c r="J128" s="143"/>
      <c r="K128" s="143"/>
      <c r="L128" s="142"/>
      <c r="M128" s="143"/>
      <c r="N128" s="143"/>
      <c r="O128" s="108"/>
      <c r="P128" s="108"/>
      <c r="Q128" s="109"/>
    </row>
    <row r="129" spans="1:18" ht="5.0999999999999996" customHeight="1">
      <c r="A129" s="146"/>
      <c r="B129" s="147"/>
      <c r="C129" s="147"/>
      <c r="D129" s="147"/>
      <c r="E129" s="143"/>
      <c r="F129" s="143"/>
      <c r="G129" s="143"/>
      <c r="H129" s="143"/>
      <c r="I129" s="143"/>
      <c r="J129" s="143"/>
      <c r="K129" s="143"/>
      <c r="L129" s="142"/>
      <c r="M129" s="143"/>
      <c r="N129" s="143"/>
      <c r="O129" s="108"/>
      <c r="P129" s="108"/>
      <c r="Q129" s="109"/>
    </row>
    <row r="130" spans="1:18" ht="16.5" customHeight="1">
      <c r="A130" s="146"/>
      <c r="B130" s="147"/>
      <c r="C130" s="309" t="s">
        <v>110</v>
      </c>
      <c r="D130" s="309"/>
      <c r="E130" s="309"/>
      <c r="F130" s="309"/>
      <c r="G130" s="309"/>
      <c r="H130" s="309"/>
      <c r="I130" s="309"/>
      <c r="J130" s="309"/>
      <c r="K130" s="309"/>
      <c r="L130" s="309"/>
      <c r="M130" s="309"/>
      <c r="N130" s="309"/>
      <c r="O130" s="309"/>
      <c r="P130" s="108"/>
      <c r="Q130" s="109"/>
    </row>
    <row r="131" spans="1:18" ht="5.0999999999999996" customHeight="1">
      <c r="A131" s="146"/>
      <c r="B131" s="146"/>
      <c r="C131" s="151"/>
      <c r="D131" s="151"/>
      <c r="E131" s="152"/>
      <c r="F131" s="153"/>
      <c r="G131" s="153"/>
      <c r="H131" s="153"/>
      <c r="I131" s="153"/>
      <c r="J131" s="153"/>
      <c r="K131" s="153"/>
      <c r="L131" s="153"/>
      <c r="M131" s="153"/>
      <c r="N131" s="153"/>
      <c r="O131" s="146"/>
      <c r="P131" s="146"/>
      <c r="Q131" s="146"/>
    </row>
    <row r="132" spans="1:18" ht="50.1" customHeight="1">
      <c r="A132" s="146"/>
      <c r="B132" s="146"/>
      <c r="C132" s="303" t="s">
        <v>173</v>
      </c>
      <c r="D132" s="303"/>
      <c r="E132" s="303"/>
      <c r="F132" s="303"/>
      <c r="G132" s="303"/>
      <c r="H132" s="303"/>
      <c r="I132" s="303"/>
      <c r="J132" s="303"/>
      <c r="K132" s="303"/>
      <c r="L132" s="303"/>
      <c r="M132" s="303"/>
      <c r="N132" s="303"/>
      <c r="O132" s="303"/>
      <c r="P132" s="155"/>
      <c r="Q132" s="146"/>
    </row>
    <row r="133" spans="1:18" ht="5.0999999999999996" customHeight="1">
      <c r="A133" s="146"/>
      <c r="B133" s="146"/>
      <c r="C133" s="154"/>
      <c r="D133" s="154"/>
      <c r="E133" s="154"/>
      <c r="F133" s="154"/>
      <c r="G133" s="154"/>
      <c r="H133" s="154"/>
      <c r="I133" s="154"/>
      <c r="J133" s="154"/>
      <c r="K133" s="154"/>
      <c r="L133" s="154"/>
      <c r="M133" s="154"/>
      <c r="N133" s="154"/>
      <c r="O133" s="154"/>
      <c r="P133" s="155"/>
      <c r="Q133" s="146"/>
    </row>
    <row r="134" spans="1:18" ht="20.100000000000001" customHeight="1">
      <c r="A134" s="146"/>
      <c r="B134" s="146"/>
      <c r="C134" s="293" t="s">
        <v>128</v>
      </c>
      <c r="D134" s="293"/>
      <c r="E134" s="293"/>
      <c r="F134" s="293"/>
      <c r="G134" s="293"/>
      <c r="H134" s="293"/>
      <c r="I134" s="293"/>
      <c r="J134" s="293"/>
      <c r="K134" s="293"/>
      <c r="L134" s="293"/>
      <c r="M134" s="293"/>
      <c r="N134" s="293"/>
      <c r="O134" s="293"/>
      <c r="P134" s="104"/>
      <c r="Q134" s="146"/>
    </row>
    <row r="135" spans="1:18">
      <c r="A135" s="146"/>
      <c r="B135" s="146"/>
      <c r="C135" s="146"/>
      <c r="D135" s="146"/>
      <c r="E135" s="146"/>
      <c r="F135" s="146"/>
      <c r="G135" s="146"/>
      <c r="H135" s="146"/>
      <c r="I135" s="146"/>
      <c r="J135" s="146"/>
      <c r="K135" s="146"/>
      <c r="L135" s="146"/>
      <c r="M135" s="146"/>
      <c r="N135" s="146"/>
      <c r="O135" s="146"/>
      <c r="P135" s="146"/>
      <c r="Q135" s="146"/>
    </row>
    <row r="136" spans="1:18">
      <c r="A136" s="146"/>
      <c r="B136" s="146"/>
      <c r="C136" s="146"/>
      <c r="D136" s="146"/>
      <c r="E136" s="146"/>
      <c r="F136" s="146"/>
      <c r="G136" s="146"/>
      <c r="H136" s="146"/>
      <c r="I136" s="146"/>
      <c r="J136" s="146"/>
      <c r="K136" s="146"/>
      <c r="L136" s="146"/>
      <c r="M136" s="146"/>
      <c r="N136" s="146"/>
      <c r="O136" s="146"/>
      <c r="P136" s="146"/>
      <c r="Q136" s="146"/>
      <c r="R136"/>
    </row>
    <row r="137" spans="1:18">
      <c r="A137" s="146"/>
      <c r="B137" s="146"/>
      <c r="C137" s="146"/>
      <c r="D137" s="146"/>
      <c r="E137" s="146"/>
      <c r="F137" s="146"/>
      <c r="G137" s="146"/>
      <c r="H137" s="146"/>
      <c r="I137" s="146"/>
      <c r="J137" s="146"/>
      <c r="K137" s="146"/>
      <c r="L137" s="146"/>
      <c r="M137" s="146"/>
      <c r="N137" s="146"/>
      <c r="O137" s="146"/>
      <c r="P137" s="146"/>
      <c r="Q137" s="146"/>
    </row>
    <row r="138" spans="1:18">
      <c r="A138" s="146"/>
      <c r="B138" s="146"/>
      <c r="C138" s="146"/>
      <c r="D138" s="146"/>
      <c r="E138" s="146"/>
      <c r="F138" s="146"/>
      <c r="G138" s="146"/>
      <c r="H138" s="146"/>
      <c r="I138" s="146"/>
      <c r="J138" s="146"/>
      <c r="K138" s="146"/>
      <c r="L138" s="146"/>
      <c r="M138" s="146"/>
      <c r="N138" s="146"/>
      <c r="O138" s="146"/>
      <c r="P138" s="146"/>
      <c r="Q138" s="146"/>
    </row>
    <row r="139" spans="1:18">
      <c r="A139" s="146"/>
      <c r="B139" s="146"/>
      <c r="C139" s="146"/>
      <c r="D139" s="146"/>
      <c r="E139" s="146"/>
      <c r="F139" s="146"/>
      <c r="G139" s="146"/>
      <c r="H139" s="146"/>
      <c r="I139" s="146"/>
      <c r="J139" s="146"/>
      <c r="K139" s="146"/>
      <c r="L139" s="146"/>
      <c r="M139" s="146"/>
      <c r="N139" s="146"/>
      <c r="O139" s="146"/>
      <c r="P139" s="146"/>
      <c r="Q139" s="146"/>
    </row>
  </sheetData>
  <mergeCells count="17">
    <mergeCell ref="C2:O2"/>
    <mergeCell ref="C4:O5"/>
    <mergeCell ref="F9:G9"/>
    <mergeCell ref="F11:N11"/>
    <mergeCell ref="K81:L81"/>
    <mergeCell ref="C130:O130"/>
    <mergeCell ref="C126:O126"/>
    <mergeCell ref="C134:O134"/>
    <mergeCell ref="J16:N16"/>
    <mergeCell ref="D83:N84"/>
    <mergeCell ref="C132:O132"/>
    <mergeCell ref="H121:J121"/>
    <mergeCell ref="J18:N18"/>
    <mergeCell ref="J20:N20"/>
    <mergeCell ref="J22:N22"/>
    <mergeCell ref="H77:I77"/>
    <mergeCell ref="K79:L79"/>
  </mergeCells>
  <conditionalFormatting sqref="C13:O124">
    <cfRule type="expression" dxfId="4" priority="3">
      <formula>OR(variable_CompliancePathway="PRESCRIPTIVE", variable_CompliancePathway="ENERGY COST BUDGET METHOD (ECB) - PERFORMANCE")</formula>
    </cfRule>
  </conditionalFormatting>
  <conditionalFormatting sqref="C86:O90">
    <cfRule type="expression" dxfId="3" priority="2">
      <formula>variable_EnvelopeCompliancePathway="PRESCRIPTIVE ENVELOPE"</formula>
    </cfRule>
  </conditionalFormatting>
  <hyperlinks>
    <hyperlink ref="E128" r:id="rId1" xr:uid="{3F278140-0EB6-4288-AFE4-6075086C145E}"/>
    <hyperlink ref="C126" r:id="rId2" location="MNEC2024P1_AppxG_SecG1.3.2" xr:uid="{522B35DA-A824-4188-BCD2-045AC2CAF085}"/>
    <hyperlink ref="H128" r:id="rId3" xr:uid="{ABF1A674-FB04-42E8-AFA0-97D7CBF7C928}"/>
    <hyperlink ref="C134:O134" r:id="rId4" display="For additional resources on the MN Commercial Energy Code, visit www.BuildUpMN.org" xr:uid="{60DD30B1-0049-4757-8AB5-9FCADD738B92}"/>
    <hyperlink ref="C130" r:id="rId5" location="MNEC2024P1_Ch04_Sec4.2.1.1" xr:uid="{F4C80A86-CD00-4852-AF68-77E9EB6FA38C}"/>
  </hyperlinks>
  <pageMargins left="0.7" right="0.7" top="0.75" bottom="0.75" header="0.3" footer="0.3"/>
  <pageSetup scale="60" orientation="portrait" horizontalDpi="300" verticalDpi="0"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54193-C08A-4D31-A767-52C1E8F5BE7D}">
  <dimension ref="A1:A53"/>
  <sheetViews>
    <sheetView workbookViewId="0">
      <selection activeCell="L17" sqref="L17"/>
    </sheetView>
  </sheetViews>
  <sheetFormatPr defaultColWidth="9.140625" defaultRowHeight="16.5"/>
  <cols>
    <col min="1" max="16384" width="9.140625" style="5"/>
  </cols>
  <sheetData>
    <row r="1" spans="1:1">
      <c r="A1" s="37" t="s">
        <v>109</v>
      </c>
    </row>
    <row r="3" spans="1:1">
      <c r="A3" s="5" t="s">
        <v>23</v>
      </c>
    </row>
    <row r="4" spans="1:1">
      <c r="A4" s="5" t="str">
        <f>"CLIMATE ZONE: "&amp;variable_ClimateZone</f>
        <v>CLIMATE ZONE: SELECT ONE</v>
      </c>
    </row>
    <row r="5" spans="1:1">
      <c r="A5" s="5" t="str">
        <f>"COMPLIANCE PATHWAY: "&amp;variable_CompliancePathway&amp;", "&amp;variable_EnvelopeCompliancePathway</f>
        <v>COMPLIANCE PATHWAY: SELECT ONE, SELECT ONE</v>
      </c>
    </row>
    <row r="7" spans="1:1">
      <c r="A7" s="100" t="s">
        <v>4</v>
      </c>
    </row>
    <row r="8" spans="1:1">
      <c r="A8" s="5" t="str">
        <f>"1.   "&amp;variable_BECVT</f>
        <v xml:space="preserve">1.   </v>
      </c>
    </row>
    <row r="9" spans="1:1">
      <c r="A9" s="5" t="str">
        <f>"2.   "&amp;variable_MECHVT</f>
        <v xml:space="preserve">2.   </v>
      </c>
    </row>
    <row r="10" spans="1:1">
      <c r="A10" s="5" t="str">
        <f>"3.   "&amp;variable_LIGHTINGVT</f>
        <v xml:space="preserve">3.   </v>
      </c>
    </row>
    <row r="11" spans="1:1">
      <c r="A11" s="5" t="str">
        <f>"4.   "&amp;variable_WholeBuildingAirTester</f>
        <v xml:space="preserve">4.   </v>
      </c>
    </row>
    <row r="13" spans="1:1">
      <c r="A13" s="32" t="str">
        <f>"BUILDING ENCLOSURE COMMISSIONING AGENT:  "&amp;variable_BECxName</f>
        <v xml:space="preserve">BUILDING ENCLOSURE COMMISSIONING AGENT:  </v>
      </c>
    </row>
    <row r="14" spans="1:1">
      <c r="A14" s="32" t="str">
        <f>"FULL CX SCOPE:  " &amp;variable_CxManualPages</f>
        <v xml:space="preserve">FULL CX SCOPE:  </v>
      </c>
    </row>
    <row r="16" spans="1:1">
      <c r="A16" s="32" t="str">
        <f>"MECHANICAL COMMISSIONING AGENT:  "&amp;variable_MCxName</f>
        <v xml:space="preserve">MECHANICAL COMMISSIONING AGENT:  </v>
      </c>
    </row>
    <row r="17" spans="1:1">
      <c r="A17" s="32" t="str">
        <f>"MECHANICAL CONTROLS:  " &amp;variable_mechanicalcontrols</f>
        <v xml:space="preserve">MECHANICAL CONTROLS:  </v>
      </c>
    </row>
    <row r="19" spans="1:1">
      <c r="A19" s="32" t="str">
        <f>"LIGHTING COMMISSIONING AGENT:  " &amp;variable_LCxName</f>
        <v xml:space="preserve">LIGHTING COMMISSIONING AGENT:  </v>
      </c>
    </row>
    <row r="20" spans="1:1">
      <c r="A20" s="32" t="str">
        <f>"LIGHTING CONTROLS:  " &amp;variable_lightingcontrols</f>
        <v xml:space="preserve">LIGHTING CONTROLS:  </v>
      </c>
    </row>
    <row r="22" spans="1:1">
      <c r="A22" s="32" t="s">
        <v>203</v>
      </c>
    </row>
    <row r="23" spans="1:1">
      <c r="A23" s="5" t="str">
        <f>"EXCEPTION USED: "&amp;variable_WholeBuildingAirEx</f>
        <v>EXCEPTION USED: SELECT ONE</v>
      </c>
    </row>
    <row r="24" spans="1:1">
      <c r="A24" s="5" t="str">
        <f>"FOR " &amp;variable_WholeBuildingAirMethod&amp; " DETAILS SEE: "</f>
        <v xml:space="preserve">FOR N/A DETAILS SEE: </v>
      </c>
    </row>
    <row r="26" spans="1:1">
      <c r="A26" s="100" t="s">
        <v>32</v>
      </c>
    </row>
    <row r="27" spans="1:1">
      <c r="A27" s="37" t="s">
        <v>101</v>
      </c>
    </row>
    <row r="28" spans="1:1">
      <c r="A28" s="5" t="str">
        <f>"ROOF: MIN R-VALUE: "&amp;variable_RoofR&amp;",   MAX U-FACTOR: "&amp;variable_RoofU</f>
        <v>ROOF: MIN R-VALUE: Enter Value,   MAX U-FACTOR: Enter Factor</v>
      </c>
    </row>
    <row r="29" spans="1:1">
      <c r="A29" s="5" t="str">
        <f>"SEE SHEETS "&amp;variable_RoofArchSheets&amp;" FOR ROOF ASSEMBLIES"</f>
        <v>SEE SHEETS  FOR ROOF ASSEMBLIES</v>
      </c>
    </row>
    <row r="30" spans="1:1">
      <c r="A30" s="5" t="str">
        <f>"EXTERIOR WALLS ABOVE GRADE:   MIN R-VALUE: "&amp;variable_ExWallsAGR&amp;",   MAX U-FACTOR: "&amp;variable_ExWallsAGU</f>
        <v>EXTERIOR WALLS ABOVE GRADE:   MIN R-VALUE: Enter Value,   MAX U-FACTOR: Enter Factor</v>
      </c>
    </row>
    <row r="31" spans="1:1">
      <c r="A31" s="5" t="str">
        <f>"EXTERIOR WALLS BELOW GRADE:   MIN R-VALUE: "&amp;variable_ExWallsBGR&amp;",   MAX U-FACTOR: "&amp;variable_ExWallsBGU</f>
        <v>EXTERIOR WALLS BELOW GRADE:   MIN R-VALUE: Enter Value,   MAX U-FACTOR: Enter Factor</v>
      </c>
    </row>
    <row r="32" spans="1:1">
      <c r="A32" s="5" t="str">
        <f>"SEE SHEETS "&amp;variable_ExWallsArchSheets&amp;" FOR WALL ASSEMBLIES"</f>
        <v>SEE SHEETS  FOR WALL ASSEMBLIES</v>
      </c>
    </row>
    <row r="33" spans="1:1">
      <c r="A33" s="5" t="str">
        <f>"SLAB EDGE INSULATION R-VALUE: "&amp;variable_SlabEdgeR&amp;"    SLAB EDGE INSULATION DEPTH: "&amp;variable_SlabEdgeDepth</f>
        <v>SLAB EDGE INSULATION R-VALUE: Enter Value    SLAB EDGE INSULATION DEPTH: Enter Value</v>
      </c>
    </row>
    <row r="34" spans="1:1">
      <c r="A34" s="5" t="str">
        <f>"SEE SHEETS "&amp;variable_FloorArchSheets&amp;" FOR FLOOR ASSEMBLIES"</f>
        <v>SEE SHEETS  FOR FLOOR ASSEMBLIES</v>
      </c>
    </row>
    <row r="36" spans="1:1">
      <c r="A36" s="37" t="s">
        <v>5</v>
      </c>
    </row>
    <row r="37" spans="1:1">
      <c r="A37" s="5" t="str">
        <f>"FIXED WINDOWS:   MAX U-FACTOR: "&amp;variable_WDWfixedU&amp;",   MAX SHGC: "&amp;variable_WDWfixedSHGC</f>
        <v>FIXED WINDOWS:   MAX U-FACTOR: Enter Factor,   MAX SHGC: Enter SHGC</v>
      </c>
    </row>
    <row r="38" spans="1:1">
      <c r="A38" s="5" t="str">
        <f>"OPERABLE WINDOWS:   MAX U-FACTOR: "&amp;variable_WDWOperableU&amp;",   MAX SHGC: "&amp;variable_WDWOperableSHGC</f>
        <v>OPERABLE WINDOWS:   MAX U-FACTOR: Enter Factor,   MAX SHGC: Enter SHGC</v>
      </c>
    </row>
    <row r="39" spans="1:1">
      <c r="A39" s="5" t="str">
        <f>"ENTRANCE DOORS:   MAX U-FACTOR: "&amp;variable_DRU&amp;",   MAX SHGC: "&amp;variable_DRSHGC</f>
        <v>ENTRANCE DOORS:   MAX U-FACTOR: Enter Factor,   MAX SHGC: Enter SHGC</v>
      </c>
    </row>
    <row r="40" spans="1:1">
      <c r="A40" s="5" t="str">
        <f>"SKYLIGHT:   MAX U-FACTOR: "&amp;variable_skylightU&amp;",   MAX SHGC: "&amp;variable_skylightSHGC</f>
        <v>SKYLIGHT:   MAX U-FACTOR: Enter Factor,   MAX SHGC: Enter SHGC</v>
      </c>
    </row>
    <row r="41" spans="1:1">
      <c r="A41" s="5" t="str">
        <f>"SEE SHEETS "&amp;variable_WDWDRArchSheets&amp;" FOR WINDOW AND DOOR SCHEDULES"</f>
        <v>SEE SHEETS  FOR WINDOW AND DOOR SCHEDULES</v>
      </c>
    </row>
    <row r="43" spans="1:1">
      <c r="A43" s="37" t="s">
        <v>166</v>
      </c>
    </row>
    <row r="44" spans="1:1">
      <c r="A44" s="5" t="str">
        <f>"OVERALL WINDOW TO WALL RATIO: "&amp;TEXT(variable_OverallWDWRatio, "0%")</f>
        <v xml:space="preserve">OVERALL WINDOW TO WALL RATIO: </v>
      </c>
    </row>
    <row r="45" spans="1:1">
      <c r="A45" s="5" t="str">
        <f>"EAST ORIENTED WINDOW-TO-WALL RATIO: "&amp;TEXT(variable_WWREpercent, "0%")</f>
        <v xml:space="preserve">EAST ORIENTED WINDOW-TO-WALL RATIO: </v>
      </c>
    </row>
    <row r="46" spans="1:1">
      <c r="A46" s="5" t="str">
        <f>"WEST ORIENTED WINDOW-TO-WALL RATIO: "&amp;TEXT(variable_WWRWpercent, "0%")</f>
        <v xml:space="preserve">WEST ORIENTED WINDOW-TO-WALL RATIO: </v>
      </c>
    </row>
    <row r="47" spans="1:1">
      <c r="A47" s="5" t="str">
        <f>"SEE SHEETS "&amp;variable_ELEVArchSheets&amp;" FOR BUILDING ELEVATIONS SHOWING SHADING AND CALCULATIONS"</f>
        <v>SEE SHEETS ADD SHEET NUMBERS(S) HERE FOR BUILDING ELEVATIONS SHOWING SHADING AND CALCULATIONS</v>
      </c>
    </row>
    <row r="49" spans="1:1">
      <c r="A49" s="37" t="s">
        <v>108</v>
      </c>
    </row>
    <row r="50" spans="1:1">
      <c r="A50" s="5" t="str">
        <f>"COMcheck REPORT PASSED: "&amp;variable_COMCHECK</f>
        <v>COMcheck REPORT PASSED: SELECT ONE</v>
      </c>
    </row>
    <row r="51" spans="1:1">
      <c r="A51" s="5" t="str">
        <f>"PERCENT COMPARED TO CODE: "&amp;variable_COMCHECKPERCENT</f>
        <v>PERCENT COMPARED TO CODE: ENTER %</v>
      </c>
    </row>
    <row r="53" spans="1:1">
      <c r="A53" s="37"/>
    </row>
  </sheetData>
  <conditionalFormatting sqref="A1:E1 A5:I5">
    <cfRule type="expression" dxfId="2" priority="1">
      <formula>OR(variable_CompliancePathway="ENERGY COST BUDGET METHOD (ECB) - PERFORMANCE", variable_CompliancePathway="APPENDIX G - PERFORMANCE RATING METHOD (PRM)")</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845AF-0D8F-48A6-8C8E-DA8D35071478}">
  <dimension ref="A1:K71"/>
  <sheetViews>
    <sheetView topLeftCell="A19" workbookViewId="0">
      <selection activeCell="A63" sqref="A63"/>
    </sheetView>
  </sheetViews>
  <sheetFormatPr defaultColWidth="9.140625" defaultRowHeight="16.5"/>
  <cols>
    <col min="1" max="16384" width="9.140625" style="5"/>
  </cols>
  <sheetData>
    <row r="1" spans="1:1">
      <c r="A1" s="37" t="s">
        <v>206</v>
      </c>
    </row>
    <row r="3" spans="1:1">
      <c r="A3" s="5" t="s">
        <v>23</v>
      </c>
    </row>
    <row r="4" spans="1:1">
      <c r="A4" s="5" t="str">
        <f>"CLIMATE ZONE: "&amp;variable_ClimateZone</f>
        <v>CLIMATE ZONE: SELECT ONE</v>
      </c>
    </row>
    <row r="5" spans="1:1">
      <c r="A5" s="5" t="str">
        <f>"COMPLIANCE PATHWAY: "&amp;variable_CompliancePathway&amp;", "&amp;variable_EnvelopeCompliancePathway</f>
        <v>COMPLIANCE PATHWAY: SELECT ONE, SELECT ONE</v>
      </c>
    </row>
    <row r="7" spans="1:1">
      <c r="A7" s="100" t="s">
        <v>4</v>
      </c>
    </row>
    <row r="8" spans="1:1">
      <c r="A8" s="5" t="str">
        <f>"1.   "&amp;variable_BECVT</f>
        <v xml:space="preserve">1.   </v>
      </c>
    </row>
    <row r="9" spans="1:1">
      <c r="A9" s="5" t="str">
        <f>"2.   "&amp;variable_MECHVT</f>
        <v xml:space="preserve">2.   </v>
      </c>
    </row>
    <row r="10" spans="1:1">
      <c r="A10" s="5" t="str">
        <f>"3.   "&amp;variable_LIGHTINGVT</f>
        <v xml:space="preserve">3.   </v>
      </c>
    </row>
    <row r="11" spans="1:1">
      <c r="A11" s="5" t="str">
        <f>"4.   "&amp;variable_WholeBuildingAirTester</f>
        <v xml:space="preserve">4.   </v>
      </c>
    </row>
    <row r="13" spans="1:1">
      <c r="A13" s="32" t="str">
        <f>"BUILDING ENCLOSURE COMMISSIONING AGENT:  "&amp;variable_BECxName</f>
        <v xml:space="preserve">BUILDING ENCLOSURE COMMISSIONING AGENT:  </v>
      </c>
    </row>
    <row r="14" spans="1:1">
      <c r="A14" s="32" t="str">
        <f>"FULL CX SCOPE:  " &amp;variable_CxManualPages</f>
        <v xml:space="preserve">FULL CX SCOPE:  </v>
      </c>
    </row>
    <row r="16" spans="1:1">
      <c r="A16" s="32" t="str">
        <f>"MECHANICAL COMMISSIONING AGENT:  "&amp;variable_MCxName</f>
        <v xml:space="preserve">MECHANICAL COMMISSIONING AGENT:  </v>
      </c>
    </row>
    <row r="17" spans="1:1">
      <c r="A17" s="32" t="str">
        <f>"MECHANICAL CONTROLS:  " &amp;variable_mechanicalcontrols</f>
        <v xml:space="preserve">MECHANICAL CONTROLS:  </v>
      </c>
    </row>
    <row r="19" spans="1:1">
      <c r="A19" s="32" t="str">
        <f>"LIGHTING COMMISSIONING AGENT:  " &amp;variable_LCxName</f>
        <v xml:space="preserve">LIGHTING COMMISSIONING AGENT:  </v>
      </c>
    </row>
    <row r="20" spans="1:1">
      <c r="A20" s="32" t="str">
        <f>"LIGHTING CONTROLS:  " &amp;variable_lightingcontrols</f>
        <v xml:space="preserve">LIGHTING CONTROLS:  </v>
      </c>
    </row>
    <row r="22" spans="1:1">
      <c r="A22" s="32" t="s">
        <v>203</v>
      </c>
    </row>
    <row r="23" spans="1:1">
      <c r="A23" s="5" t="str">
        <f>"EXCEPTION USED: "&amp;variable_WholeBuildingAirEx</f>
        <v>EXCEPTION USED: SELECT ONE</v>
      </c>
    </row>
    <row r="24" spans="1:1">
      <c r="A24" s="5" t="str">
        <f>"FOR " &amp;variable_WholeBuildingAirMethod&amp; " DETAILS SEE: "</f>
        <v xml:space="preserve">FOR N/A DETAILS SEE: </v>
      </c>
    </row>
    <row r="26" spans="1:1">
      <c r="A26" s="100" t="s">
        <v>32</v>
      </c>
    </row>
    <row r="27" spans="1:1">
      <c r="A27" s="37" t="s">
        <v>101</v>
      </c>
    </row>
    <row r="28" spans="1:1">
      <c r="A28" s="5" t="str">
        <f>"ROOF: MIN R-VALUE: "&amp;variable_RoofR&amp;",   MAX U-FACTOR: "&amp;variable_RoofU</f>
        <v>ROOF: MIN R-VALUE: Enter Value,   MAX U-FACTOR: Enter Factor</v>
      </c>
    </row>
    <row r="29" spans="1:1">
      <c r="A29" s="5" t="str">
        <f>"SEE SHEETS "&amp;variable_RoofArchSheets&amp;" FOR ROOF ASSEMBLIES"</f>
        <v>SEE SHEETS  FOR ROOF ASSEMBLIES</v>
      </c>
    </row>
    <row r="30" spans="1:1">
      <c r="A30" s="5" t="str">
        <f>"EXTERIOR WALLS ABOVE GRADE:   MIN R-VALUE: "&amp;variable_ExWallsAGR&amp;",   MAX U-FACTOR: "&amp;variable_ExWallsAGU</f>
        <v>EXTERIOR WALLS ABOVE GRADE:   MIN R-VALUE: Enter Value,   MAX U-FACTOR: Enter Factor</v>
      </c>
    </row>
    <row r="31" spans="1:1">
      <c r="A31" s="5" t="str">
        <f>"EXTERIOR WALLS BELOW GRADE:   MIN R-VALUE: "&amp;variable_ExWallsBGR&amp;",   MAX U-FACTOR: "&amp;variable_ExWallsBGU</f>
        <v>EXTERIOR WALLS BELOW GRADE:   MIN R-VALUE: Enter Value,   MAX U-FACTOR: Enter Factor</v>
      </c>
    </row>
    <row r="32" spans="1:1">
      <c r="A32" s="5" t="str">
        <f>"SEE SHEETS "&amp;variable_ExWallsArchSheets&amp;" FOR WALL ASSEMBLIES"</f>
        <v>SEE SHEETS  FOR WALL ASSEMBLIES</v>
      </c>
    </row>
    <row r="33" spans="1:1">
      <c r="A33" s="5" t="str">
        <f>"SLAB EDGE INSULATION R-VALUE: "&amp;variable_SlabEdgeR&amp;"    SLAB EDGE INSULATION DEPTH: "&amp;variable_SlabEdgeDepth</f>
        <v>SLAB EDGE INSULATION R-VALUE: Enter Value    SLAB EDGE INSULATION DEPTH: Enter Value</v>
      </c>
    </row>
    <row r="34" spans="1:1">
      <c r="A34" s="5" t="str">
        <f>"SEE SHEETS "&amp;variable_FloorArchSheets&amp;" FOR FLOOR ASSEMBLIES"</f>
        <v>SEE SHEETS  FOR FLOOR ASSEMBLIES</v>
      </c>
    </row>
    <row r="36" spans="1:1">
      <c r="A36" s="37" t="s">
        <v>5</v>
      </c>
    </row>
    <row r="37" spans="1:1">
      <c r="A37" s="5" t="str">
        <f>"FIXED WINDOWS:   MAX U-FACTOR: "&amp;variable_WDWfixedU&amp;",   MAX SHGC: "&amp;variable_WDWfixedSHGC</f>
        <v>FIXED WINDOWS:   MAX U-FACTOR: Enter Factor,   MAX SHGC: Enter SHGC</v>
      </c>
    </row>
    <row r="38" spans="1:1">
      <c r="A38" s="5" t="str">
        <f>"OPERABLE WINDOWS:   MAX U-FACTOR: "&amp;variable_WDWOperableU&amp;",   MAX SHGC: "&amp;variable_WDWOperableSHGC</f>
        <v>OPERABLE WINDOWS:   MAX U-FACTOR: Enter Factor,   MAX SHGC: Enter SHGC</v>
      </c>
    </row>
    <row r="39" spans="1:1">
      <c r="A39" s="5" t="str">
        <f>"ENTRANCE DOORS:   MAX U-FACTOR: "&amp;variable_DRU&amp;",   MAX SHGC: "&amp;variable_DRSHGC</f>
        <v>ENTRANCE DOORS:   MAX U-FACTOR: Enter Factor,   MAX SHGC: Enter SHGC</v>
      </c>
    </row>
    <row r="40" spans="1:1">
      <c r="A40" s="5" t="str">
        <f>"SKYLIGHT:   MAX U-FACTOR: "&amp;variable_skylightU&amp;",   MAX SHGC: "&amp;variable_skylightSHGC</f>
        <v>SKYLIGHT:   MAX U-FACTOR: Enter Factor,   MAX SHGC: Enter SHGC</v>
      </c>
    </row>
    <row r="41" spans="1:1">
      <c r="A41" s="5" t="str">
        <f>"SEE SHEETS "&amp;variable_WDWDRArchSheets&amp;" FOR WINDOW AND DOOR SCHEDULES"</f>
        <v>SEE SHEETS  FOR WINDOW AND DOOR SCHEDULES</v>
      </c>
    </row>
    <row r="43" spans="1:1">
      <c r="A43" s="37" t="s">
        <v>166</v>
      </c>
    </row>
    <row r="44" spans="1:1">
      <c r="A44" s="5" t="str">
        <f>"OVERALL WINDOW TO WALL RATIO: "&amp;TEXT(variable_OverallWDWRatio, "0%")</f>
        <v xml:space="preserve">OVERALL WINDOW TO WALL RATIO: </v>
      </c>
    </row>
    <row r="45" spans="1:1">
      <c r="A45" s="5" t="str">
        <f>"EAST ORIENTED WINDOW-TO-WALL RATIO: "&amp;TEXT(variable_WWREpercent, "0%")</f>
        <v xml:space="preserve">EAST ORIENTED WINDOW-TO-WALL RATIO: </v>
      </c>
    </row>
    <row r="46" spans="1:1">
      <c r="A46" s="5" t="str">
        <f>"WEST ORIENTED WINDOW-TO-WALL RATIO: "&amp;TEXT(variable_WWRWpercent, "0%")</f>
        <v xml:space="preserve">WEST ORIENTED WINDOW-TO-WALL RATIO: </v>
      </c>
    </row>
    <row r="47" spans="1:1">
      <c r="A47" s="5" t="str">
        <f>"SEE SHEETS "&amp;variable_ELEVArchSheets&amp;" FOR BUILDING ELEVATIONS SHOWING SHADING AND CALCULATIONS"</f>
        <v>SEE SHEETS ADD SHEET NUMBERS(S) HERE FOR BUILDING ELEVATIONS SHOWING SHADING AND CALCULATIONS</v>
      </c>
    </row>
    <row r="49" spans="1:11">
      <c r="A49" s="37" t="s">
        <v>107</v>
      </c>
    </row>
    <row r="50" spans="1:11">
      <c r="A50" s="5" t="str">
        <f>IFERROR("PERCENT COMPARED TO CODE: " &amp;TEXT(variable_COMCHECKPERCENTperf, "0.0%"),"")</f>
        <v>PERCENT COMPARED TO CODE: ENTER %</v>
      </c>
    </row>
    <row r="52" spans="1:11">
      <c r="A52" s="100" t="s">
        <v>15</v>
      </c>
    </row>
    <row r="53" spans="1:11">
      <c r="A53" s="5" t="str">
        <f>"SIMULATION PROGRAM USED: "&amp;variable_SimProg</f>
        <v xml:space="preserve">SIMULATION PROGRAM USED: </v>
      </c>
    </row>
    <row r="54" spans="1:11">
      <c r="A54" s="5" t="str">
        <f>"VERSION OF SIMULATION PROGRAM: "&amp;variable_SimProgVer</f>
        <v xml:space="preserve">VERSION OF SIMULATION PROGRAM: </v>
      </c>
    </row>
    <row r="55" spans="1:11">
      <c r="A55" s="5" t="str">
        <f>"WEATHER DATA LOCATION: "&amp;variable_WeatherData</f>
        <v xml:space="preserve">WEATHER DATA LOCATION: </v>
      </c>
    </row>
    <row r="56" spans="1:11">
      <c r="A56" s="5" t="str">
        <f>"PURCHASED ENERGY RATE(S): "&amp;_xlfn.TEXTJOIN(", ", TRUE,
    IF(variable_PurchasedRate1&lt;&gt;0, TEXT(variable_PurchasedRate1,"$#,##0.00") &amp; " " &amp; variable_PurchasedRate1Unit, ""),
    IF(variable_PurchasedRate2&lt;&gt;0, TEXT(variable_PurchasedRate2,"$#,##0.00") &amp; " " &amp; variable_PurchasedRate2Unit, ""),
    IF(variable_PurchasedRate3&lt;&gt;0, TEXT(variable_PurchasedRate3,"$#,##0.00") &amp; " " &amp; variable_PurchasedRate3Unit, ""),
    IF(variable_PurchasedRate4&lt;&gt;0, TEXT(variable_PurchasedRate4,"$#,##0.00") &amp; " " &amp; variable_PurchasedRate4Unit, "")
)</f>
        <v xml:space="preserve">PURCHASED ENERGY RATE(S): </v>
      </c>
    </row>
    <row r="57" spans="1:11">
      <c r="A57" s="5" t="str">
        <f>"AMOUNT OF ON-SITE RENEWABLE ENERGY CLAIMED: "&amp;variable_OnsiteEnergy</f>
        <v xml:space="preserve">AMOUNT OF ON-SITE RENEWABLE ENERGY CLAIMED: </v>
      </c>
    </row>
    <row r="59" spans="1:11">
      <c r="A59" s="100" t="s">
        <v>11</v>
      </c>
    </row>
    <row r="60" spans="1:11">
      <c r="A60" s="5" t="str">
        <f>"DESIGNED ENERGY COST ($) FOR PROPOSED DESIGN: "&amp;TEXT(variable_DesignedCost,"$0,000.00")</f>
        <v>DESIGNED ENERGY COST ($) FOR PROPOSED DESIGN: $0,000.00</v>
      </c>
    </row>
    <row r="61" spans="1:11">
      <c r="A61" s="5" t="str">
        <f>"ENERGY COST BUDGET ($) FOR BUDGET BUILDING DESIGN: "&amp;TEXT(variable_ECBBudget,"$0,000.00")</f>
        <v>ENERGY COST BUDGET ($) FOR BUDGET BUILDING DESIGN: $0,000.00</v>
      </c>
    </row>
    <row r="62" spans="1:11">
      <c r="A62" s="5" t="str">
        <f xml:space="preserve"> "PERCENT IMPROVEMENT IN COST BEYOND ASHRAE 90.1 - 2019:  "&amp;TEXT(variable_PercentImproveOnSite,"0.0%")</f>
        <v>PERCENT IMPROVEMENT IN COST BEYOND ASHRAE 90.1 - 2019:  0.0%</v>
      </c>
    </row>
    <row r="63" spans="1:11" ht="16.5" customHeight="1">
      <c r="A63" s="49" t="str">
        <f>"SEE "&amp;variable_EnergyFeaturesArchSheets&amp; " FOR A LIST OF ENERGY-RELATED FEATURES INCLUDED IN THE DESIGN &amp; WHICH COMPLIANCE IS BASED"</f>
        <v>SEE ADD SHEET(S) HERE FOR A LIST OF ENERGY-RELATED FEATURES INCLUDED IN THE DESIGN &amp; WHICH COMPLIANCE IS BASED</v>
      </c>
      <c r="B63" s="98"/>
      <c r="C63" s="98"/>
      <c r="D63" s="98"/>
      <c r="E63" s="98"/>
      <c r="F63" s="98"/>
      <c r="G63" s="98"/>
      <c r="H63" s="98"/>
      <c r="I63" s="98"/>
      <c r="J63" s="98"/>
      <c r="K63" s="98"/>
    </row>
    <row r="64" spans="1:11">
      <c r="A64" s="98"/>
      <c r="B64" s="98"/>
      <c r="C64" s="98"/>
      <c r="D64" s="98"/>
      <c r="E64" s="98"/>
      <c r="F64" s="98"/>
      <c r="G64" s="98"/>
      <c r="H64" s="98"/>
      <c r="I64" s="98"/>
      <c r="J64" s="98"/>
      <c r="K64" s="98"/>
    </row>
    <row r="67" spans="2:10">
      <c r="B67" s="94"/>
      <c r="I67" s="95"/>
    </row>
    <row r="68" spans="2:10">
      <c r="B68" s="94"/>
      <c r="I68" s="96"/>
    </row>
    <row r="69" spans="2:10">
      <c r="G69" s="27"/>
      <c r="I69" s="95"/>
    </row>
    <row r="70" spans="2:10">
      <c r="F70" s="31"/>
    </row>
    <row r="71" spans="2:10">
      <c r="B71" s="94"/>
      <c r="F71" s="31"/>
      <c r="G71" s="16"/>
      <c r="J71" s="97"/>
    </row>
  </sheetData>
  <conditionalFormatting sqref="A1:G1 A5:I5">
    <cfRule type="expression" dxfId="1" priority="1">
      <formula>OR(variable_CompliancePathway="PRESCRIPTIVE", variable_CompliancePathway="APPENDIX G - PERFORMANCE RATING METHOD (PRM)")</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4C610-C173-4491-B7D2-F68F57B5F48C}">
  <dimension ref="A1:A67"/>
  <sheetViews>
    <sheetView workbookViewId="0">
      <selection activeCell="R22" sqref="R22"/>
    </sheetView>
  </sheetViews>
  <sheetFormatPr defaultColWidth="9.140625" defaultRowHeight="16.5"/>
  <cols>
    <col min="1" max="16384" width="9.140625" style="5"/>
  </cols>
  <sheetData>
    <row r="1" spans="1:1">
      <c r="A1" s="37" t="s">
        <v>207</v>
      </c>
    </row>
    <row r="3" spans="1:1">
      <c r="A3" s="5" t="s">
        <v>23</v>
      </c>
    </row>
    <row r="4" spans="1:1">
      <c r="A4" s="5" t="str">
        <f>"CLIMATE ZONE: "&amp;variable_ClimateZone</f>
        <v>CLIMATE ZONE: SELECT ONE</v>
      </c>
    </row>
    <row r="5" spans="1:1">
      <c r="A5" s="5" t="str">
        <f>"COMPLIANCE PATHWAY: "&amp;variable_CompliancePathway&amp;", "&amp;variable_EnvelopeCompliancePathway</f>
        <v>COMPLIANCE PATHWAY: SELECT ONE, SELECT ONE</v>
      </c>
    </row>
    <row r="7" spans="1:1">
      <c r="A7" s="100" t="s">
        <v>4</v>
      </c>
    </row>
    <row r="8" spans="1:1">
      <c r="A8" s="5" t="str">
        <f>"1.   "&amp;variable_BECVT</f>
        <v xml:space="preserve">1.   </v>
      </c>
    </row>
    <row r="9" spans="1:1">
      <c r="A9" s="5" t="str">
        <f>"2.   "&amp;variable_MECHVT</f>
        <v xml:space="preserve">2.   </v>
      </c>
    </row>
    <row r="10" spans="1:1">
      <c r="A10" s="5" t="str">
        <f>"3.   "&amp;variable_LIGHTINGVT</f>
        <v xml:space="preserve">3.   </v>
      </c>
    </row>
    <row r="11" spans="1:1">
      <c r="A11" s="5" t="str">
        <f>"4.   "&amp;variable_WholeBuildingAirTester</f>
        <v xml:space="preserve">4.   </v>
      </c>
    </row>
    <row r="13" spans="1:1">
      <c r="A13" s="32" t="str">
        <f>"BUILDING ENCLOSURE COMMISSIONING AGENT:  "&amp;variable_BECxName</f>
        <v xml:space="preserve">BUILDING ENCLOSURE COMMISSIONING AGENT:  </v>
      </c>
    </row>
    <row r="14" spans="1:1">
      <c r="A14" s="32" t="str">
        <f>"FULL CX SCOPE:  " &amp;variable_CxManualPages</f>
        <v xml:space="preserve">FULL CX SCOPE:  </v>
      </c>
    </row>
    <row r="16" spans="1:1">
      <c r="A16" s="32" t="str">
        <f>"MECHANICAL COMMISSIONING AGENT:  "&amp;variable_MCxName</f>
        <v xml:space="preserve">MECHANICAL COMMISSIONING AGENT:  </v>
      </c>
    </row>
    <row r="17" spans="1:1">
      <c r="A17" s="32" t="str">
        <f>"MECHANICAL CONTROLS:  " &amp;variable_mechanicalcontrols</f>
        <v xml:space="preserve">MECHANICAL CONTROLS:  </v>
      </c>
    </row>
    <row r="19" spans="1:1">
      <c r="A19" s="32" t="str">
        <f>"LIGHTING COMMISSIONING AGENT:  " &amp;variable_LCxName</f>
        <v xml:space="preserve">LIGHTING COMMISSIONING AGENT:  </v>
      </c>
    </row>
    <row r="20" spans="1:1">
      <c r="A20" s="32" t="str">
        <f>"LIGHTING CONTROLS:  " &amp;variable_lightingcontrols</f>
        <v xml:space="preserve">LIGHTING CONTROLS:  </v>
      </c>
    </row>
    <row r="22" spans="1:1">
      <c r="A22" s="32" t="s">
        <v>203</v>
      </c>
    </row>
    <row r="23" spans="1:1">
      <c r="A23" s="5" t="str">
        <f>"EXCEPTION USED: "&amp;variable_WholeBuildingAirEx</f>
        <v>EXCEPTION USED: SELECT ONE</v>
      </c>
    </row>
    <row r="24" spans="1:1">
      <c r="A24" s="5" t="str">
        <f>"FOR " &amp;variable_WholeBuildingAirMethod&amp; " DETAILS SEE: "</f>
        <v xml:space="preserve">FOR N/A DETAILS SEE: </v>
      </c>
    </row>
    <row r="26" spans="1:1">
      <c r="A26" s="100" t="s">
        <v>32</v>
      </c>
    </row>
    <row r="27" spans="1:1">
      <c r="A27" s="37" t="s">
        <v>101</v>
      </c>
    </row>
    <row r="28" spans="1:1">
      <c r="A28" s="5" t="str">
        <f>"ROOF: MIN R-VALUE: "&amp;variable_RoofR&amp;",   MAX U-FACTOR: "&amp;variable_RoofU</f>
        <v>ROOF: MIN R-VALUE: Enter Value,   MAX U-FACTOR: Enter Factor</v>
      </c>
    </row>
    <row r="29" spans="1:1">
      <c r="A29" s="5" t="str">
        <f>"SEE SHEETS "&amp;variable_RoofArchSheets&amp;" FOR ROOF ASSEMBLIES"</f>
        <v>SEE SHEETS  FOR ROOF ASSEMBLIES</v>
      </c>
    </row>
    <row r="30" spans="1:1">
      <c r="A30" s="5" t="str">
        <f>"EXTERIOR WALLS ABOVE GRADE:   MIN R-VALUE: "&amp;variable_ExWallsAGR&amp;",   MAX U-FACTOR: "&amp;variable_ExWallsAGU</f>
        <v>EXTERIOR WALLS ABOVE GRADE:   MIN R-VALUE: Enter Value,   MAX U-FACTOR: Enter Factor</v>
      </c>
    </row>
    <row r="31" spans="1:1">
      <c r="A31" s="5" t="str">
        <f>"EXTERIOR WALLS BELOW GRADE:   MIN R-VALUE: "&amp;variable_ExWallsBGR&amp;",   MAX U-FACTOR: "&amp;variable_ExWallsBGU</f>
        <v>EXTERIOR WALLS BELOW GRADE:   MIN R-VALUE: Enter Value,   MAX U-FACTOR: Enter Factor</v>
      </c>
    </row>
    <row r="32" spans="1:1">
      <c r="A32" s="5" t="str">
        <f>"SEE SHEETS "&amp;variable_ExWallsArchSheets&amp;" FOR WALL ASSEMBLIES"</f>
        <v>SEE SHEETS  FOR WALL ASSEMBLIES</v>
      </c>
    </row>
    <row r="33" spans="1:1">
      <c r="A33" s="5" t="str">
        <f>"SLAB EDGE INSULATION R-VALUE: "&amp;variable_SlabEdgeR&amp;"    SLAB EDGE INSULATION DEPTH: "&amp;variable_SlabEdgeDepth</f>
        <v>SLAB EDGE INSULATION R-VALUE: Enter Value    SLAB EDGE INSULATION DEPTH: Enter Value</v>
      </c>
    </row>
    <row r="34" spans="1:1">
      <c r="A34" s="5" t="str">
        <f>"SEE SHEETS "&amp;variable_FloorArchSheets&amp;" FOR FLOOR ASSEMBLIES"</f>
        <v>SEE SHEETS  FOR FLOOR ASSEMBLIES</v>
      </c>
    </row>
    <row r="36" spans="1:1">
      <c r="A36" s="37" t="s">
        <v>5</v>
      </c>
    </row>
    <row r="37" spans="1:1">
      <c r="A37" s="5" t="str">
        <f>"FIXED WINDOWS:   MAX U-FACTOR: "&amp;variable_WDWfixedU&amp;",   MAX SHGC: "&amp;variable_WDWfixedSHGC</f>
        <v>FIXED WINDOWS:   MAX U-FACTOR: Enter Factor,   MAX SHGC: Enter SHGC</v>
      </c>
    </row>
    <row r="38" spans="1:1">
      <c r="A38" s="5" t="str">
        <f>"OPERABLE WINDOWS:   MAX U-FACTOR: "&amp;variable_WDWOperableU&amp;",   MAX SHGC: "&amp;variable_WDWOperableSHGC</f>
        <v>OPERABLE WINDOWS:   MAX U-FACTOR: Enter Factor,   MAX SHGC: Enter SHGC</v>
      </c>
    </row>
    <row r="39" spans="1:1">
      <c r="A39" s="5" t="str">
        <f>"ENTRANCE DOORS:   MAX U-FACTOR: "&amp;variable_DRU&amp;",   MAX SHGC: "&amp;variable_DRSHGC</f>
        <v>ENTRANCE DOORS:   MAX U-FACTOR: Enter Factor,   MAX SHGC: Enter SHGC</v>
      </c>
    </row>
    <row r="40" spans="1:1">
      <c r="A40" s="5" t="str">
        <f>"SKYLIGHT:   MAX U-FACTOR: "&amp;variable_skylightU&amp;",   MAX SHGC: "&amp;variable_skylightSHGC</f>
        <v>SKYLIGHT:   MAX U-FACTOR: Enter Factor,   MAX SHGC: Enter SHGC</v>
      </c>
    </row>
    <row r="41" spans="1:1">
      <c r="A41" s="5" t="str">
        <f>"SEE SHEETS "&amp;variable_WDWDRArchSheets&amp;" FOR WINDOW AND DOOR SCHEDULES"</f>
        <v>SEE SHEETS  FOR WINDOW AND DOOR SCHEDULES</v>
      </c>
    </row>
    <row r="43" spans="1:1">
      <c r="A43" s="37" t="s">
        <v>166</v>
      </c>
    </row>
    <row r="44" spans="1:1">
      <c r="A44" s="5" t="str">
        <f>"OVERALL WINDOW TO WALL RATIO: "&amp;TEXT(variable_OverallWDWRatio, "0%")</f>
        <v xml:space="preserve">OVERALL WINDOW TO WALL RATIO: </v>
      </c>
    </row>
    <row r="45" spans="1:1">
      <c r="A45" s="5" t="str">
        <f>"EAST ORIENTED WINDOW-TO-WALL RATIO: "&amp;TEXT(variable_WWREpercent, "0%")</f>
        <v xml:space="preserve">EAST ORIENTED WINDOW-TO-WALL RATIO: </v>
      </c>
    </row>
    <row r="46" spans="1:1">
      <c r="A46" s="5" t="str">
        <f>"WEST ORIENTED WINDOW-TO-WALL RATIO: "&amp;TEXT(variable_WWRWpercent, "0%")</f>
        <v xml:space="preserve">WEST ORIENTED WINDOW-TO-WALL RATIO: </v>
      </c>
    </row>
    <row r="47" spans="1:1">
      <c r="A47" s="5" t="str">
        <f>"SEE SHEETS "&amp;variable_ELEVArchSheets&amp;" FOR BUILDING ELEVATIONS SHOWING SHADING AND CALCULATIONS"</f>
        <v>SEE SHEETS ADD SHEET NUMBERS(S) HERE FOR BUILDING ELEVATIONS SHOWING SHADING AND CALCULATIONS</v>
      </c>
    </row>
    <row r="49" spans="1:1">
      <c r="A49" s="37" t="s">
        <v>107</v>
      </c>
    </row>
    <row r="50" spans="1:1">
      <c r="A50" s="5" t="str">
        <f>IFERROR("PERCENT COMPARED TO CODE: " &amp;TEXT(variable_COMCHECKPERCENTperf, "0.0%"),"")</f>
        <v>PERCENT COMPARED TO CODE: ENTER %</v>
      </c>
    </row>
    <row r="52" spans="1:1">
      <c r="A52" s="100" t="s">
        <v>10</v>
      </c>
    </row>
    <row r="53" spans="1:1">
      <c r="A53" s="5" t="str">
        <f>"SIMULATION PROGRAM USED: "&amp;variable_SimProg</f>
        <v xml:space="preserve">SIMULATION PROGRAM USED: </v>
      </c>
    </row>
    <row r="54" spans="1:1">
      <c r="A54" s="5" t="str">
        <f>"VERSION OF SIMULATION PROGRAM: "&amp;variable_SimProgVer</f>
        <v xml:space="preserve">VERSION OF SIMULATION PROGRAM: </v>
      </c>
    </row>
    <row r="55" spans="1:1">
      <c r="A55" s="5" t="str">
        <f>"WEATHER DATA LOCATION: "&amp;variable_WeatherData</f>
        <v xml:space="preserve">WEATHER DATA LOCATION: </v>
      </c>
    </row>
    <row r="56" spans="1:1">
      <c r="A56" s="2" t="str">
        <f>"PURCHASED ENERGY RATE(S): "&amp;_xlfn.TEXTJOIN(", ", TRUE,
    IF(variable_PurchasedRate1&lt;&gt;0, TEXT(variable_PurchasedRate1,"$#,##0.00") &amp; " " &amp; variable_PurchasedRate1Unit, ""),
    IF(variable_PurchasedRate2&lt;&gt;0, TEXT(variable_PurchasedRate2,"$#,##0.00") &amp; " " &amp; variable_PurchasedRate2Unit, ""),
    IF(variable_PurchasedRate3&lt;&gt;0, TEXT(variable_PurchasedRate3,"$#,##0.00") &amp; " " &amp; variable_PurchasedRate3Unit, ""),
    IF(variable_PurchasedRate4&lt;&gt;0, TEXT(variable_PurchasedRate4,"$#,##0.00") &amp; " " &amp; variable_PurchasedRate4Unit, "")
)</f>
        <v xml:space="preserve">PURCHASED ENERGY RATE(S): </v>
      </c>
    </row>
    <row r="57" spans="1:1">
      <c r="A57" s="5" t="str">
        <f>"AMOUNT OF ON-SITE RENEWABLE ENERGY CLAIMED: "&amp;variable_OnsiteEnergy</f>
        <v xml:space="preserve">AMOUNT OF ON-SITE RENEWABLE ENERGY CLAIMED: </v>
      </c>
    </row>
    <row r="58" spans="1:1">
      <c r="A58" s="5" t="str">
        <f xml:space="preserve"> "BUILDING TYPE: "&amp;variable_buildingtypePRM</f>
        <v>BUILDING TYPE: SELECT ONE</v>
      </c>
    </row>
    <row r="60" spans="1:1">
      <c r="A60" s="100" t="s">
        <v>11</v>
      </c>
    </row>
    <row r="61" spans="1:1">
      <c r="A61" s="5" t="str">
        <f>"BASELINE BUILDING UNREGULATED ENERGY COST: "&amp;TEXT(variable_BBUEC,"$#,##0.00")</f>
        <v>BASELINE BUILDING UNREGULATED ENERGY COST: $0.00</v>
      </c>
    </row>
    <row r="62" spans="1:1">
      <c r="A62" s="5" t="str">
        <f>"BASELINE BUILDING REGULATED ENERGY COST: "&amp;TEXT(variable_BBREC,"$#,##0.00")</f>
        <v>BASELINE BUILDING REGULATED ENERGY COST: $0.00</v>
      </c>
    </row>
    <row r="63" spans="1:1">
      <c r="A63" s="5" t="str">
        <f>"BASELINE BUILDING PERFORMANCE FACTOR (BPF): "&amp;variable_BPF</f>
        <v xml:space="preserve">BASELINE BUILDING PERFORMANCE FACTOR (BPF): </v>
      </c>
    </row>
    <row r="64" spans="1:1">
      <c r="A64" s="5" t="str">
        <f>"BASELINE BUILDING PERFORMANCE: "&amp;variable_BBP</f>
        <v xml:space="preserve">BASELINE BUILDING PERFORMANCE: </v>
      </c>
    </row>
    <row r="65" spans="1:1">
      <c r="A65" s="5" t="str">
        <f>"PROPOSED BUILDING PERFORMANCE: "&amp;variable_ProposedPerformance</f>
        <v xml:space="preserve">PROPOSED BUILDING PERFORMANCE: </v>
      </c>
    </row>
    <row r="66" spans="1:1">
      <c r="A66" s="5" t="str">
        <f>"PERFORMANCE COST INDEX (PCI): "&amp;variable_PCI</f>
        <v xml:space="preserve">PERFORMANCE COST INDEX (PCI): </v>
      </c>
    </row>
    <row r="67" spans="1:1">
      <c r="A67" s="16" t="str">
        <f>"PERFORMANCE COST INDEX TARGET (PCIt): "&amp;variable_PCIT</f>
        <v xml:space="preserve">PERFORMANCE COST INDEX TARGET (PCIt): </v>
      </c>
    </row>
  </sheetData>
  <conditionalFormatting sqref="A1:H1 A5:J5">
    <cfRule type="expression" dxfId="0" priority="1">
      <formula>OR(variable_CompliancePathway="PRESCRIPTIVE", variable_CompliancePathway="ENERGY COST BUDGET METHOD (ECB) - PERFORMANCE")</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F519BBD196C6418DA576ED03E86748" ma:contentTypeVersion="16" ma:contentTypeDescription="Create a new document." ma:contentTypeScope="" ma:versionID="695d9a5f58b79a8da03f6a1f15c1d4ad">
  <xsd:schema xmlns:xsd="http://www.w3.org/2001/XMLSchema" xmlns:xs="http://www.w3.org/2001/XMLSchema" xmlns:p="http://schemas.microsoft.com/office/2006/metadata/properties" xmlns:ns2="49e79220-655c-41b8-b6d4-b510e37ec226" xmlns:ns3="af3cb4be-0124-4943-939d-4bb94aecae74" targetNamespace="http://schemas.microsoft.com/office/2006/metadata/properties" ma:root="true" ma:fieldsID="f1f64717ab8527e9a58e52a0cb6c285c" ns2:_="" ns3:_="">
    <xsd:import namespace="49e79220-655c-41b8-b6d4-b510e37ec226"/>
    <xsd:import namespace="af3cb4be-0124-4943-939d-4bb94aecae7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e79220-655c-41b8-b6d4-b510e37ec2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41851baa-7381-400f-9b48-5a5f088c205c"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3cb4be-0124-4943-939d-4bb94aecae7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12c8226-ed79-43e0-bc44-202205e7f58b}" ma:internalName="TaxCatchAll" ma:showField="CatchAllData" ma:web="af3cb4be-0124-4943-939d-4bb94aecae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af3cb4be-0124-4943-939d-4bb94aecae74">
      <UserInfo>
        <DisplayName/>
        <AccountId xsi:nil="true"/>
        <AccountType/>
      </UserInfo>
    </SharedWithUsers>
    <lcf76f155ced4ddcb4097134ff3c332f xmlns="49e79220-655c-41b8-b6d4-b510e37ec226">
      <Terms xmlns="http://schemas.microsoft.com/office/infopath/2007/PartnerControls"/>
    </lcf76f155ced4ddcb4097134ff3c332f>
    <TaxCatchAll xmlns="af3cb4be-0124-4943-939d-4bb94aecae74" xsi:nil="true"/>
  </documentManagement>
</p:properties>
</file>

<file path=customXml/itemProps1.xml><?xml version="1.0" encoding="utf-8"?>
<ds:datastoreItem xmlns:ds="http://schemas.openxmlformats.org/officeDocument/2006/customXml" ds:itemID="{48986CCD-756B-4932-86E9-03C985724B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e79220-655c-41b8-b6d4-b510e37ec226"/>
    <ds:schemaRef ds:uri="af3cb4be-0124-4943-939d-4bb94aecae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F163440-B3ED-4E7B-B7C3-1E0FB0A9EA23}">
  <ds:schemaRefs>
    <ds:schemaRef ds:uri="http://schemas.microsoft.com/sharepoint/v3/contenttype/forms"/>
  </ds:schemaRefs>
</ds:datastoreItem>
</file>

<file path=customXml/itemProps3.xml><?xml version="1.0" encoding="utf-8"?>
<ds:datastoreItem xmlns:ds="http://schemas.openxmlformats.org/officeDocument/2006/customXml" ds:itemID="{AA4653AD-D826-4E05-AFAD-191C86B40BC3}">
  <ds:schemaRefs>
    <ds:schemaRef ds:uri="http://schemas.microsoft.com/office/2006/metadata/properties"/>
    <ds:schemaRef ds:uri="http://schemas.microsoft.com/office/infopath/2007/PartnerControls"/>
    <ds:schemaRef ds:uri="af3cb4be-0124-4943-939d-4bb94aecae74"/>
    <ds:schemaRef ds:uri="49e79220-655c-41b8-b6d4-b510e37ec22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82</vt:i4>
      </vt:variant>
    </vt:vector>
  </HeadingPairs>
  <TitlesOfParts>
    <vt:vector size="89" baseType="lpstr">
      <vt:lpstr>Input Tab</vt:lpstr>
      <vt:lpstr>Prescriptive</vt:lpstr>
      <vt:lpstr>ECB</vt:lpstr>
      <vt:lpstr>PRM</vt:lpstr>
      <vt:lpstr>Text File - Prescriptive</vt:lpstr>
      <vt:lpstr>Text File - ECB</vt:lpstr>
      <vt:lpstr>Text File - PRM</vt:lpstr>
      <vt:lpstr>ECB!Print_Area</vt:lpstr>
      <vt:lpstr>Prescriptive!Print_Area</vt:lpstr>
      <vt:lpstr>PRM!Print_Area</vt:lpstr>
      <vt:lpstr>tbl_ExDR</vt:lpstr>
      <vt:lpstr>tbl_FixedWDWs</vt:lpstr>
      <vt:lpstr>tbl_StorefrontWDWs</vt:lpstr>
      <vt:lpstr>tbl_UnitWDWs</vt:lpstr>
      <vt:lpstr>variable_BBP</vt:lpstr>
      <vt:lpstr>variable_BBREC</vt:lpstr>
      <vt:lpstr>variable_BBUEC</vt:lpstr>
      <vt:lpstr>variable_BECVT</vt:lpstr>
      <vt:lpstr>variable_BECxName</vt:lpstr>
      <vt:lpstr>variable_BPF</vt:lpstr>
      <vt:lpstr>variable_buildingtypePRM</vt:lpstr>
      <vt:lpstr>variable_ClimateZone</vt:lpstr>
      <vt:lpstr>variable_COMCHECK</vt:lpstr>
      <vt:lpstr>variable_COMCHECKPERCENT</vt:lpstr>
      <vt:lpstr>variable_COMCHECKPERCENTperf</vt:lpstr>
      <vt:lpstr>variable_CompliancePathway</vt:lpstr>
      <vt:lpstr>variable_CxManualPages</vt:lpstr>
      <vt:lpstr>variable_CXREQ</vt:lpstr>
      <vt:lpstr>variable_DesignedCost</vt:lpstr>
      <vt:lpstr>variable_DRSHGC</vt:lpstr>
      <vt:lpstr>variable_DRU</vt:lpstr>
      <vt:lpstr>variable_ECBBudget</vt:lpstr>
      <vt:lpstr>variable_ELEVArchSheets</vt:lpstr>
      <vt:lpstr>variable_EnergyFeaturesArchSheets</vt:lpstr>
      <vt:lpstr>variable_EnvelopeBackstop</vt:lpstr>
      <vt:lpstr>variable_EnvelopeCompliancePathway</vt:lpstr>
      <vt:lpstr>variable_ExWallsAGR</vt:lpstr>
      <vt:lpstr>variable_ExWallsAGU</vt:lpstr>
      <vt:lpstr>variable_ExWallsArchSheets</vt:lpstr>
      <vt:lpstr>variable_ExWallsBGR</vt:lpstr>
      <vt:lpstr>variable_ExWallsBGU</vt:lpstr>
      <vt:lpstr>variable_FloorArchSheets</vt:lpstr>
      <vt:lpstr>variable_LCxName</vt:lpstr>
      <vt:lpstr>variable_lightingcontrols</vt:lpstr>
      <vt:lpstr>variable_LIGHTINGVT</vt:lpstr>
      <vt:lpstr>variable_MCxName</vt:lpstr>
      <vt:lpstr>variable_mechanicalcontrols</vt:lpstr>
      <vt:lpstr>variable_MECHVT</vt:lpstr>
      <vt:lpstr>variable_OnsiteEnergy</vt:lpstr>
      <vt:lpstr>variable_OverallWDWRatio</vt:lpstr>
      <vt:lpstr>variable_PCI</vt:lpstr>
      <vt:lpstr>variable_PCIT</vt:lpstr>
      <vt:lpstr>variable_PercentImproveOnSite</vt:lpstr>
      <vt:lpstr>variable_prescriptiveenvelope</vt:lpstr>
      <vt:lpstr>variable_ProposedPerformance</vt:lpstr>
      <vt:lpstr>variable_PurchasedRate1</vt:lpstr>
      <vt:lpstr>variable_PurchasedRate1Unit</vt:lpstr>
      <vt:lpstr>variable_PurchasedRate2</vt:lpstr>
      <vt:lpstr>variable_PurchasedRate2Unit</vt:lpstr>
      <vt:lpstr>variable_PurchasedRate3</vt:lpstr>
      <vt:lpstr>variable_PurchasedRate3Unit</vt:lpstr>
      <vt:lpstr>variable_PurchasedRate4</vt:lpstr>
      <vt:lpstr>variable_PurchasedRate4Unit</vt:lpstr>
      <vt:lpstr>variable_RoofArchSheets</vt:lpstr>
      <vt:lpstr>variable_RoofR</vt:lpstr>
      <vt:lpstr>variable_RoofU</vt:lpstr>
      <vt:lpstr>variable_SCOPE</vt:lpstr>
      <vt:lpstr>variable_SimProg</vt:lpstr>
      <vt:lpstr>variable_SimProgVer</vt:lpstr>
      <vt:lpstr>variable_skylightSHGC</vt:lpstr>
      <vt:lpstr>variable_skylightU</vt:lpstr>
      <vt:lpstr>variable_SlabEdgeDepth</vt:lpstr>
      <vt:lpstr>variable_SlabEdgeR</vt:lpstr>
      <vt:lpstr>variable_TotalBuildingFenestrationArea</vt:lpstr>
      <vt:lpstr>variable_TotalWallArea</vt:lpstr>
      <vt:lpstr>variable_WDWDRArchSheets</vt:lpstr>
      <vt:lpstr>variable_WDWfixedSHGC</vt:lpstr>
      <vt:lpstr>variable_WDWfixedU</vt:lpstr>
      <vt:lpstr>variable_WDWOperableSHGC</vt:lpstr>
      <vt:lpstr>variable_WDWOperableU</vt:lpstr>
      <vt:lpstr>variable_WeatherData</vt:lpstr>
      <vt:lpstr>variable_WholeBuildingAirEx</vt:lpstr>
      <vt:lpstr>variable_WholeBuildingAirMethod</vt:lpstr>
      <vt:lpstr>variable_WholeBuildingAirTester</vt:lpstr>
      <vt:lpstr>variable_wholebuildingdetails</vt:lpstr>
      <vt:lpstr>variable_WWRE</vt:lpstr>
      <vt:lpstr>variable_WWREpercent</vt:lpstr>
      <vt:lpstr>variable_WWRW</vt:lpstr>
      <vt:lpstr>variable_WWRWpercent</vt:lpstr>
    </vt:vector>
  </TitlesOfParts>
  <Manager/>
  <Company>Center For Energy And Environment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Sophia Ristau</dc:creator>
  <cp:keywords/>
  <dc:description/>
  <cp:lastModifiedBy>Sophia Ristau</cp:lastModifiedBy>
  <cp:revision/>
  <cp:lastPrinted>2026-03-20T16:36:47Z</cp:lastPrinted>
  <dcterms:created xsi:type="dcterms:W3CDTF">2026-01-28T16:09:46Z</dcterms:created>
  <dcterms:modified xsi:type="dcterms:W3CDTF">2026-03-20T19:02:03Z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0x0101003AF519BBD196C6418DA576ED03E86748</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